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管理表" sheetId="1" r:id="rId1"/>
    <sheet name="管理表（改善率表示）" sheetId="2" r:id="rId2"/>
  </sheets>
  <definedNames>
    <definedName name="_xlnm.Print_Area" localSheetId="1">'管理表（改善率表示）'!$A$1:$P$73</definedName>
    <definedName name="_xlnm.Print_Titles" localSheetId="0">'管理表'!$8:$10</definedName>
  </definedNames>
  <calcPr fullCalcOnLoad="1"/>
</workbook>
</file>

<file path=xl/sharedStrings.xml><?xml version="1.0" encoding="utf-8"?>
<sst xmlns="http://schemas.openxmlformats.org/spreadsheetml/2006/main" count="272" uniqueCount="90">
  <si>
    <t>倉庫名称</t>
  </si>
  <si>
    <t>入出庫量</t>
  </si>
  <si>
    <t>電気使用量</t>
  </si>
  <si>
    <t>燃料使用量</t>
  </si>
  <si>
    <t>電気使用原単位</t>
  </si>
  <si>
    <t>燃料使用原単位</t>
  </si>
  <si>
    <t>二酸化炭素排出量</t>
  </si>
  <si>
    <t>二酸化炭素排出原単位</t>
  </si>
  <si>
    <t>倉庫種類</t>
  </si>
  <si>
    <t>海浜営業所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</si>
  <si>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</si>
  <si>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</si>
  <si>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</si>
  <si>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</si>
  <si>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</si>
  <si>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</si>
  <si>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</si>
  <si>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</si>
  <si>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</si>
  <si>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</si>
  <si>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</si>
  <si>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</si>
  <si>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　</t>
  </si>
  <si>
    <t>エネルギー別</t>
  </si>
  <si>
    <t>電気</t>
  </si>
  <si>
    <t>軽油</t>
  </si>
  <si>
    <t>環境保全管理責任者：</t>
  </si>
  <si>
    <t>月</t>
  </si>
  <si>
    <t>（注）　黄色のセルのみ入力、他は自動計算。</t>
  </si>
  <si>
    <t>電気・燃料使用状況　月次管理表</t>
  </si>
  <si>
    <t>普通倉庫</t>
  </si>
  <si>
    <t>１号、２号、３号</t>
  </si>
  <si>
    <t>フォークリフト</t>
  </si>
  <si>
    <t>業務効率化推進責任者：</t>
  </si>
  <si>
    <t>二酸化炭素排出係数</t>
  </si>
  <si>
    <t>ＬＰＧ</t>
  </si>
  <si>
    <t>　</t>
  </si>
  <si>
    <t>灯油</t>
  </si>
  <si>
    <t>A重油</t>
  </si>
  <si>
    <t>ガソリン</t>
  </si>
  <si>
    <t>都市ガス</t>
  </si>
  <si>
    <t>-</t>
  </si>
  <si>
    <t>備考</t>
  </si>
  <si>
    <t>増減の理由等</t>
  </si>
  <si>
    <t>●年間エネルギー使用状況のまとめ：</t>
  </si>
  <si>
    <t>●目標達成状況：</t>
  </si>
  <si>
    <t>（可能ならば以下について記入する）</t>
  </si>
  <si>
    <t>●次年度の改善への方針、対策等：</t>
  </si>
  <si>
    <t>前期実績</t>
  </si>
  <si>
    <t>今年度　小計：</t>
  </si>
  <si>
    <t>今年度　合計：</t>
  </si>
  <si>
    <t>原単位が悪化した。貨物量少ないが夜間指定出荷が多く電気使用が増えた。</t>
  </si>
  <si>
    <t>原単位がよくなった。大口ロットが多く夜間荷役が少なかった。</t>
  </si>
  <si>
    <t>●原単位今年度目標：</t>
  </si>
  <si>
    <t>前期比改善率（％）：</t>
  </si>
  <si>
    <t>燃料</t>
  </si>
  <si>
    <t>-</t>
  </si>
  <si>
    <t>印</t>
  </si>
  <si>
    <t>合計</t>
  </si>
  <si>
    <t>ｋWh</t>
  </si>
  <si>
    <t>改善率　原単位（電気）</t>
  </si>
  <si>
    <t>改善率　原単位（燃料）</t>
  </si>
  <si>
    <t>％</t>
  </si>
  <si>
    <t>改善率　原単位（二酸化炭素）</t>
  </si>
  <si>
    <t>（改善率表示版）</t>
  </si>
  <si>
    <t>ton</t>
  </si>
  <si>
    <t>L</t>
  </si>
  <si>
    <t>kWh/ton</t>
  </si>
  <si>
    <t>L/ton</t>
  </si>
  <si>
    <t>kg</t>
  </si>
  <si>
    <t>kg/ton</t>
  </si>
  <si>
    <t>ton</t>
  </si>
  <si>
    <t>電気（一般電）</t>
  </si>
  <si>
    <t xml:space="preserve">  0.561 kg/kWh</t>
  </si>
  <si>
    <t>－</t>
  </si>
  <si>
    <t>B・C重油</t>
  </si>
  <si>
    <t>LPG（液体）</t>
  </si>
  <si>
    <t>LPG（気体）</t>
  </si>
  <si>
    <t xml:space="preserve">  2.58 kg/L</t>
  </si>
  <si>
    <t xml:space="preserve">  2.49 kg/L</t>
  </si>
  <si>
    <t>ガソリン</t>
  </si>
  <si>
    <t xml:space="preserve">  2.32 kg/L</t>
  </si>
  <si>
    <t xml:space="preserve">  2.71 kg/L</t>
  </si>
  <si>
    <t>2.23　kg/Nm3</t>
  </si>
  <si>
    <t xml:space="preserve">  3.00 kg/L</t>
  </si>
  <si>
    <t xml:space="preserve"> 7.81 kg/m3 　(LPG：1kg=0.384m3)</t>
  </si>
  <si>
    <t>H25年度（Ｈ25年4月～Ｈ26年3月）</t>
  </si>
  <si>
    <t>Ｈ24年4月～</t>
  </si>
  <si>
    <t>Ｈ25年3月</t>
  </si>
  <si>
    <t xml:space="preserve"> 3.00 kg/kg又は1.67 kg/L ( LPG：1kg=1.795L)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</si>
</sst>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0.000000_);[Red]\(0.000000\)"/>
    <numFmt numFmtId="178" formatCode="#,##0_ "/>
    <numFmt numFmtId="179" formatCode="0.0000_);[Red]\(0.0000\)"/>
    <numFmt numFmtId="180" formatCode="#,##0.0_);[Red]\(#,##0.0\)"/>
    <numFmt numFmtId="181" formatCode="#,##0_);[Red]\(#,##0\)"/>
    <numFmt numFmtId="182" formatCode="0.000_);[Red]\(0.000\)"/>
    <numFmt numFmtId="183" formatCode="0.000_ "/>
    <numFmt numFmtId="184" formatCode="0.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_ "/>
    <numFmt numFmtId="190" formatCode="0.0_);[Red]\(0.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b/>
      <sz val="18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178" fontId="0" fillId="0" borderId="11" xfId="0" applyNumberFormat="1" applyBorder="1" applyAlignment="1">
      <alignment/>
    </xf>
    <xf numFmtId="179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181" fontId="0" fillId="0" borderId="11" xfId="0" applyNumberFormat="1" applyBorder="1" applyAlignment="1">
      <alignment/>
    </xf>
    <xf numFmtId="178" fontId="0" fillId="33" borderId="12" xfId="0" applyNumberFormat="1" applyFill="1" applyBorder="1" applyAlignment="1">
      <alignment/>
    </xf>
    <xf numFmtId="178" fontId="0" fillId="0" borderId="12" xfId="0" applyNumberFormat="1" applyBorder="1" applyAlignment="1">
      <alignment/>
    </xf>
    <xf numFmtId="179" fontId="0" fillId="0" borderId="12" xfId="0" applyNumberFormat="1" applyFill="1" applyBorder="1" applyAlignment="1">
      <alignment/>
    </xf>
    <xf numFmtId="181" fontId="0" fillId="0" borderId="12" xfId="0" applyNumberFormat="1" applyFill="1" applyBorder="1" applyAlignment="1">
      <alignment/>
    </xf>
    <xf numFmtId="178" fontId="0" fillId="0" borderId="13" xfId="0" applyNumberFormat="1" applyBorder="1" applyAlignment="1">
      <alignment/>
    </xf>
    <xf numFmtId="179" fontId="0" fillId="0" borderId="13" xfId="0" applyNumberFormat="1" applyFill="1" applyBorder="1" applyAlignment="1">
      <alignment/>
    </xf>
    <xf numFmtId="181" fontId="0" fillId="0" borderId="13" xfId="0" applyNumberForma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182" fontId="0" fillId="0" borderId="12" xfId="0" applyNumberFormat="1" applyFill="1" applyBorder="1" applyAlignment="1">
      <alignment/>
    </xf>
    <xf numFmtId="182" fontId="0" fillId="0" borderId="13" xfId="0" applyNumberForma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183" fontId="6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182" fontId="0" fillId="0" borderId="11" xfId="0" applyNumberFormat="1" applyBorder="1" applyAlignment="1">
      <alignment horizontal="center" vertical="center"/>
    </xf>
    <xf numFmtId="178" fontId="0" fillId="33" borderId="18" xfId="0" applyNumberFormat="1" applyFill="1" applyBorder="1" applyAlignment="1">
      <alignment/>
    </xf>
    <xf numFmtId="178" fontId="0" fillId="33" borderId="19" xfId="0" applyNumberFormat="1" applyFill="1" applyBorder="1" applyAlignment="1">
      <alignment/>
    </xf>
    <xf numFmtId="179" fontId="0" fillId="0" borderId="18" xfId="0" applyNumberFormat="1" applyFill="1" applyBorder="1" applyAlignment="1">
      <alignment/>
    </xf>
    <xf numFmtId="182" fontId="0" fillId="33" borderId="18" xfId="0" applyNumberFormat="1" applyFill="1" applyBorder="1" applyAlignment="1">
      <alignment/>
    </xf>
    <xf numFmtId="181" fontId="0" fillId="0" borderId="18" xfId="0" applyNumberFormat="1" applyFill="1" applyBorder="1" applyAlignment="1">
      <alignment/>
    </xf>
    <xf numFmtId="179" fontId="0" fillId="0" borderId="19" xfId="0" applyNumberFormat="1" applyFill="1" applyBorder="1" applyAlignment="1">
      <alignment/>
    </xf>
    <xf numFmtId="182" fontId="0" fillId="33" borderId="19" xfId="0" applyNumberFormat="1" applyFill="1" applyBorder="1" applyAlignment="1">
      <alignment/>
    </xf>
    <xf numFmtId="181" fontId="0" fillId="0" borderId="19" xfId="0" applyNumberFormat="1" applyFill="1" applyBorder="1" applyAlignment="1">
      <alignment/>
    </xf>
    <xf numFmtId="0" fontId="0" fillId="0" borderId="18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Fill="1" applyBorder="1" applyAlignment="1">
      <alignment horizontal="center"/>
    </xf>
    <xf numFmtId="178" fontId="0" fillId="33" borderId="22" xfId="0" applyNumberFormat="1" applyFill="1" applyBorder="1" applyAlignment="1">
      <alignment/>
    </xf>
    <xf numFmtId="179" fontId="0" fillId="0" borderId="22" xfId="0" applyNumberFormat="1" applyFill="1" applyBorder="1" applyAlignment="1">
      <alignment/>
    </xf>
    <xf numFmtId="181" fontId="0" fillId="0" borderId="22" xfId="0" applyNumberFormat="1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78" fontId="0" fillId="0" borderId="18" xfId="0" applyNumberFormat="1" applyBorder="1" applyAlignment="1">
      <alignment/>
    </xf>
    <xf numFmtId="178" fontId="0" fillId="0" borderId="23" xfId="0" applyNumberFormat="1" applyFill="1" applyBorder="1" applyAlignment="1">
      <alignment/>
    </xf>
    <xf numFmtId="178" fontId="0" fillId="0" borderId="23" xfId="0" applyNumberFormat="1" applyBorder="1" applyAlignment="1">
      <alignment/>
    </xf>
    <xf numFmtId="179" fontId="0" fillId="0" borderId="23" xfId="0" applyNumberFormat="1" applyFill="1" applyBorder="1" applyAlignment="1">
      <alignment/>
    </xf>
    <xf numFmtId="181" fontId="0" fillId="0" borderId="23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78" fontId="0" fillId="0" borderId="22" xfId="0" applyNumberFormat="1" applyFill="1" applyBorder="1" applyAlignment="1">
      <alignment/>
    </xf>
    <xf numFmtId="182" fontId="0" fillId="0" borderId="18" xfId="0" applyNumberFormat="1" applyFill="1" applyBorder="1" applyAlignment="1">
      <alignment/>
    </xf>
    <xf numFmtId="182" fontId="0" fillId="0" borderId="19" xfId="0" applyNumberFormat="1" applyFill="1" applyBorder="1" applyAlignment="1">
      <alignment/>
    </xf>
    <xf numFmtId="182" fontId="0" fillId="0" borderId="23" xfId="0" applyNumberFormat="1" applyFill="1" applyBorder="1" applyAlignment="1">
      <alignment/>
    </xf>
    <xf numFmtId="178" fontId="0" fillId="0" borderId="18" xfId="0" applyNumberFormat="1" applyFill="1" applyBorder="1" applyAlignment="1">
      <alignment/>
    </xf>
    <xf numFmtId="178" fontId="0" fillId="0" borderId="19" xfId="0" applyNumberFormat="1" applyFill="1" applyBorder="1" applyAlignment="1">
      <alignment/>
    </xf>
    <xf numFmtId="0" fontId="0" fillId="0" borderId="28" xfId="0" applyNumberFormat="1" applyFill="1" applyBorder="1" applyAlignment="1">
      <alignment horizontal="center"/>
    </xf>
    <xf numFmtId="178" fontId="0" fillId="33" borderId="28" xfId="0" applyNumberFormat="1" applyFill="1" applyBorder="1" applyAlignment="1">
      <alignment/>
    </xf>
    <xf numFmtId="178" fontId="0" fillId="0" borderId="28" xfId="0" applyNumberFormat="1" applyBorder="1" applyAlignment="1">
      <alignment/>
    </xf>
    <xf numFmtId="179" fontId="0" fillId="0" borderId="28" xfId="0" applyNumberFormat="1" applyFill="1" applyBorder="1" applyAlignment="1">
      <alignment/>
    </xf>
    <xf numFmtId="181" fontId="0" fillId="0" borderId="28" xfId="0" applyNumberFormat="1" applyFill="1" applyBorder="1" applyAlignment="1">
      <alignment/>
    </xf>
    <xf numFmtId="0" fontId="0" fillId="0" borderId="29" xfId="0" applyFill="1" applyBorder="1" applyAlignment="1">
      <alignment horizontal="center"/>
    </xf>
    <xf numFmtId="178" fontId="0" fillId="33" borderId="13" xfId="0" applyNumberFormat="1" applyFill="1" applyBorder="1" applyAlignment="1">
      <alignment/>
    </xf>
    <xf numFmtId="182" fontId="0" fillId="33" borderId="13" xfId="0" applyNumberForma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82" fontId="0" fillId="33" borderId="22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178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181" fontId="0" fillId="0" borderId="0" xfId="0" applyNumberForma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82" fontId="0" fillId="0" borderId="28" xfId="0" applyNumberForma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2" fontId="0" fillId="33" borderId="12" xfId="0" applyNumberForma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/>
    </xf>
    <xf numFmtId="184" fontId="10" fillId="0" borderId="10" xfId="0" applyNumberFormat="1" applyFont="1" applyBorder="1" applyAlignment="1">
      <alignment/>
    </xf>
    <xf numFmtId="179" fontId="10" fillId="0" borderId="13" xfId="0" applyNumberFormat="1" applyFont="1" applyFill="1" applyBorder="1" applyAlignment="1">
      <alignment/>
    </xf>
    <xf numFmtId="179" fontId="10" fillId="0" borderId="18" xfId="0" applyNumberFormat="1" applyFont="1" applyFill="1" applyBorder="1" applyAlignment="1">
      <alignment/>
    </xf>
    <xf numFmtId="179" fontId="10" fillId="0" borderId="23" xfId="0" applyNumberFormat="1" applyFont="1" applyFill="1" applyBorder="1" applyAlignment="1">
      <alignment/>
    </xf>
    <xf numFmtId="184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35" xfId="0" applyFont="1" applyBorder="1" applyAlignment="1">
      <alignment/>
    </xf>
    <xf numFmtId="179" fontId="10" fillId="0" borderId="22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0" fillId="0" borderId="11" xfId="0" applyFill="1" applyBorder="1" applyAlignment="1">
      <alignment/>
    </xf>
    <xf numFmtId="178" fontId="0" fillId="0" borderId="11" xfId="0" applyNumberFormat="1" applyBorder="1" applyAlignment="1">
      <alignment/>
    </xf>
    <xf numFmtId="178" fontId="0" fillId="0" borderId="11" xfId="0" applyNumberFormat="1" applyFill="1" applyBorder="1" applyAlignment="1">
      <alignment/>
    </xf>
    <xf numFmtId="179" fontId="10" fillId="0" borderId="11" xfId="0" applyNumberFormat="1" applyFont="1" applyFill="1" applyBorder="1" applyAlignment="1">
      <alignment/>
    </xf>
    <xf numFmtId="181" fontId="0" fillId="0" borderId="11" xfId="0" applyNumberFormat="1" applyFill="1" applyBorder="1" applyAlignment="1">
      <alignment/>
    </xf>
    <xf numFmtId="179" fontId="0" fillId="0" borderId="11" xfId="0" applyNumberFormat="1" applyFill="1" applyBorder="1" applyAlignment="1">
      <alignment/>
    </xf>
    <xf numFmtId="0" fontId="9" fillId="0" borderId="38" xfId="0" applyFont="1" applyBorder="1" applyAlignment="1">
      <alignment wrapText="1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179" fontId="0" fillId="0" borderId="39" xfId="0" applyNumberFormat="1" applyFill="1" applyBorder="1" applyAlignment="1">
      <alignment/>
    </xf>
    <xf numFmtId="179" fontId="0" fillId="0" borderId="15" xfId="0" applyNumberFormat="1" applyFill="1" applyBorder="1" applyAlignment="1">
      <alignment/>
    </xf>
    <xf numFmtId="179" fontId="0" fillId="0" borderId="34" xfId="0" applyNumberFormat="1" applyFill="1" applyBorder="1" applyAlignment="1">
      <alignment/>
    </xf>
    <xf numFmtId="182" fontId="0" fillId="0" borderId="11" xfId="0" applyNumberFormat="1" applyFill="1" applyBorder="1" applyAlignment="1">
      <alignment horizontal="center"/>
    </xf>
    <xf numFmtId="189" fontId="0" fillId="0" borderId="12" xfId="0" applyNumberFormat="1" applyFill="1" applyBorder="1" applyAlignment="1">
      <alignment/>
    </xf>
    <xf numFmtId="189" fontId="0" fillId="0" borderId="18" xfId="0" applyNumberFormat="1" applyFill="1" applyBorder="1" applyAlignment="1">
      <alignment/>
    </xf>
    <xf numFmtId="189" fontId="0" fillId="0" borderId="19" xfId="0" applyNumberFormat="1" applyFill="1" applyBorder="1" applyAlignment="1">
      <alignment/>
    </xf>
    <xf numFmtId="189" fontId="0" fillId="0" borderId="0" xfId="0" applyNumberFormat="1" applyFill="1" applyBorder="1" applyAlignment="1">
      <alignment/>
    </xf>
    <xf numFmtId="189" fontId="10" fillId="0" borderId="13" xfId="0" applyNumberFormat="1" applyFont="1" applyFill="1" applyBorder="1" applyAlignment="1">
      <alignment/>
    </xf>
    <xf numFmtId="189" fontId="10" fillId="0" borderId="18" xfId="0" applyNumberFormat="1" applyFont="1" applyFill="1" applyBorder="1" applyAlignment="1">
      <alignment/>
    </xf>
    <xf numFmtId="189" fontId="10" fillId="0" borderId="23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189" fontId="0" fillId="0" borderId="31" xfId="0" applyNumberFormat="1" applyFill="1" applyBorder="1" applyAlignment="1">
      <alignment/>
    </xf>
    <xf numFmtId="189" fontId="0" fillId="0" borderId="14" xfId="0" applyNumberFormat="1" applyFill="1" applyBorder="1" applyAlignment="1">
      <alignment/>
    </xf>
    <xf numFmtId="189" fontId="0" fillId="0" borderId="32" xfId="0" applyNumberFormat="1" applyFill="1" applyBorder="1" applyAlignment="1">
      <alignment/>
    </xf>
    <xf numFmtId="189" fontId="0" fillId="0" borderId="40" xfId="0" applyNumberFormat="1" applyFill="1" applyBorder="1" applyAlignment="1">
      <alignment/>
    </xf>
    <xf numFmtId="189" fontId="0" fillId="0" borderId="41" xfId="0" applyNumberFormat="1" applyFill="1" applyBorder="1" applyAlignment="1">
      <alignment/>
    </xf>
    <xf numFmtId="179" fontId="0" fillId="0" borderId="11" xfId="0" applyNumberFormat="1" applyFont="1" applyFill="1" applyBorder="1" applyAlignment="1">
      <alignment horizontal="center"/>
    </xf>
    <xf numFmtId="189" fontId="2" fillId="0" borderId="21" xfId="0" applyNumberFormat="1" applyFont="1" applyBorder="1" applyAlignment="1">
      <alignment/>
    </xf>
    <xf numFmtId="189" fontId="2" fillId="0" borderId="11" xfId="0" applyNumberFormat="1" applyFont="1" applyBorder="1" applyAlignment="1">
      <alignment/>
    </xf>
    <xf numFmtId="0" fontId="12" fillId="0" borderId="0" xfId="0" applyFont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Border="1" applyAlignment="1">
      <alignment horizontal="right"/>
    </xf>
    <xf numFmtId="183" fontId="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9" fillId="0" borderId="31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178" fontId="0" fillId="33" borderId="12" xfId="0" applyNumberForma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9" fillId="0" borderId="42" xfId="0" applyFont="1" applyBorder="1" applyAlignment="1">
      <alignment vertical="center" wrapText="1"/>
    </xf>
    <xf numFmtId="0" fontId="9" fillId="0" borderId="43" xfId="0" applyFont="1" applyBorder="1" applyAlignment="1">
      <alignment vertical="center" wrapText="1"/>
    </xf>
    <xf numFmtId="0" fontId="9" fillId="0" borderId="44" xfId="0" applyFont="1" applyBorder="1" applyAlignment="1">
      <alignment vertical="center" wrapText="1"/>
    </xf>
    <xf numFmtId="178" fontId="0" fillId="0" borderId="26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178" fontId="0" fillId="33" borderId="13" xfId="0" applyNumberForma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9" fillId="0" borderId="45" xfId="0" applyFont="1" applyBorder="1" applyAlignment="1">
      <alignment vertical="center" wrapText="1"/>
    </xf>
    <xf numFmtId="0" fontId="9" fillId="0" borderId="46" xfId="0" applyFont="1" applyBorder="1" applyAlignment="1">
      <alignment vertical="center" wrapText="1"/>
    </xf>
    <xf numFmtId="178" fontId="0" fillId="33" borderId="28" xfId="0" applyNumberFormat="1" applyFill="1" applyBorder="1" applyAlignment="1">
      <alignment vertical="center"/>
    </xf>
    <xf numFmtId="183" fontId="6" fillId="0" borderId="47" xfId="0" applyNumberFormat="1" applyFont="1" applyFill="1" applyBorder="1" applyAlignment="1">
      <alignment horizontal="left"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47" xfId="0" applyNumberFormat="1" applyFill="1" applyBorder="1" applyAlignment="1">
      <alignment horizontal="center"/>
    </xf>
    <xf numFmtId="0" fontId="0" fillId="0" borderId="49" xfId="0" applyNumberForma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190" fontId="0" fillId="33" borderId="47" xfId="0" applyNumberFormat="1" applyFill="1" applyBorder="1" applyAlignment="1">
      <alignment horizontal="center"/>
    </xf>
    <xf numFmtId="190" fontId="0" fillId="33" borderId="49" xfId="0" applyNumberFormat="1" applyFill="1" applyBorder="1" applyAlignment="1">
      <alignment horizontal="center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left"/>
    </xf>
    <xf numFmtId="0" fontId="6" fillId="0" borderId="49" xfId="0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zoomScalePageLayoutView="0" workbookViewId="0" topLeftCell="A1">
      <selection activeCell="B18" sqref="B18"/>
    </sheetView>
  </sheetViews>
  <sheetFormatPr defaultColWidth="9.00390625" defaultRowHeight="13.5"/>
  <cols>
    <col min="1" max="1" width="11.00390625" style="0" customWidth="1"/>
    <col min="2" max="2" width="13.125" style="0" customWidth="1"/>
    <col min="3" max="3" width="6.375" style="0" customWidth="1"/>
    <col min="4" max="4" width="9.375" style="0" customWidth="1"/>
    <col min="5" max="11" width="10.625" style="0" customWidth="1"/>
    <col min="12" max="12" width="11.375" style="0" customWidth="1"/>
    <col min="13" max="13" width="18.50390625" style="0" customWidth="1"/>
  </cols>
  <sheetData>
    <row r="1" spans="1:13" ht="21">
      <c r="A1" s="116" t="s">
        <v>29</v>
      </c>
      <c r="D1" s="28"/>
      <c r="F1" s="29" t="s">
        <v>86</v>
      </c>
      <c r="K1" s="6"/>
      <c r="L1" s="6"/>
      <c r="M1" s="6"/>
    </row>
    <row r="2" spans="9:12" ht="17.25" customHeight="1">
      <c r="I2" s="6"/>
      <c r="J2" s="6"/>
      <c r="K2" s="6"/>
      <c r="L2" s="6"/>
    </row>
    <row r="3" spans="1:13" ht="15.75" customHeight="1">
      <c r="A3" s="16" t="s">
        <v>9</v>
      </c>
      <c r="D3" s="16" t="s">
        <v>53</v>
      </c>
      <c r="E3" s="3"/>
      <c r="F3" s="16" t="s">
        <v>24</v>
      </c>
      <c r="G3" s="16" t="s">
        <v>55</v>
      </c>
      <c r="H3" s="99" t="s">
        <v>54</v>
      </c>
      <c r="I3" s="3"/>
      <c r="K3" s="6" t="s">
        <v>26</v>
      </c>
      <c r="L3" s="6"/>
      <c r="M3" s="117" t="s">
        <v>57</v>
      </c>
    </row>
    <row r="4" spans="1:13" ht="15.75" customHeight="1">
      <c r="A4" s="98"/>
      <c r="D4" s="173" t="s">
        <v>24</v>
      </c>
      <c r="E4" s="174"/>
      <c r="F4" s="100">
        <f>(100-H4)/100*H11</f>
        <v>11.97522123569794</v>
      </c>
      <c r="G4" s="104" t="s">
        <v>56</v>
      </c>
      <c r="H4" s="177">
        <v>1</v>
      </c>
      <c r="I4" s="178"/>
      <c r="K4" s="6" t="s">
        <v>33</v>
      </c>
      <c r="L4" s="6"/>
      <c r="M4" s="117" t="s">
        <v>57</v>
      </c>
    </row>
    <row r="5" spans="1:12" ht="15.75" customHeight="1">
      <c r="A5" s="98"/>
      <c r="D5" s="173" t="s">
        <v>25</v>
      </c>
      <c r="E5" s="174"/>
      <c r="F5" s="104" t="s">
        <v>56</v>
      </c>
      <c r="G5" s="100">
        <f>(100-H5)/100*I12</f>
        <v>0.05458819221967963</v>
      </c>
      <c r="H5" s="177">
        <v>1</v>
      </c>
      <c r="I5" s="178"/>
      <c r="L5" s="6"/>
    </row>
    <row r="6" spans="1:11" ht="15.75" customHeight="1">
      <c r="A6" s="98"/>
      <c r="D6" s="175" t="s">
        <v>35</v>
      </c>
      <c r="E6" s="176"/>
      <c r="F6" s="105" t="s">
        <v>56</v>
      </c>
      <c r="G6" s="100">
        <f>(100-H6)/100*I13</f>
        <v>0.03361922196796338</v>
      </c>
      <c r="H6" s="177">
        <v>1</v>
      </c>
      <c r="I6" s="178"/>
      <c r="K6" s="7" t="s">
        <v>28</v>
      </c>
    </row>
    <row r="7" ht="15" customHeight="1"/>
    <row r="8" spans="1:13" ht="27">
      <c r="A8" s="71" t="s">
        <v>8</v>
      </c>
      <c r="B8" s="72" t="s">
        <v>0</v>
      </c>
      <c r="C8" s="72" t="s">
        <v>27</v>
      </c>
      <c r="D8" s="72" t="s">
        <v>23</v>
      </c>
      <c r="E8" s="72" t="s">
        <v>1</v>
      </c>
      <c r="F8" s="72" t="s">
        <v>2</v>
      </c>
      <c r="G8" s="72" t="s">
        <v>3</v>
      </c>
      <c r="H8" s="72" t="s">
        <v>4</v>
      </c>
      <c r="I8" s="72" t="s">
        <v>5</v>
      </c>
      <c r="J8" s="72" t="s">
        <v>34</v>
      </c>
      <c r="K8" s="72" t="s">
        <v>6</v>
      </c>
      <c r="L8" s="72" t="s">
        <v>7</v>
      </c>
      <c r="M8" s="73" t="s">
        <v>42</v>
      </c>
    </row>
    <row r="9" spans="1:13" ht="18" customHeight="1">
      <c r="A9" s="1"/>
      <c r="B9" s="2"/>
      <c r="C9" s="87"/>
      <c r="D9" s="87"/>
      <c r="E9" s="87" t="s">
        <v>65</v>
      </c>
      <c r="F9" s="87" t="s">
        <v>59</v>
      </c>
      <c r="G9" s="87" t="s">
        <v>66</v>
      </c>
      <c r="H9" s="87" t="s">
        <v>67</v>
      </c>
      <c r="I9" s="87" t="s">
        <v>68</v>
      </c>
      <c r="J9" s="87"/>
      <c r="K9" s="87" t="s">
        <v>69</v>
      </c>
      <c r="L9" s="87" t="s">
        <v>70</v>
      </c>
      <c r="M9" s="88" t="s">
        <v>43</v>
      </c>
    </row>
    <row r="10" spans="1:13" s="74" customFormat="1" ht="15.75" customHeight="1" thickBot="1">
      <c r="A10" s="83"/>
      <c r="B10" s="84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6"/>
    </row>
    <row r="11" spans="1:13" ht="15.75" customHeight="1" thickBot="1">
      <c r="A11" s="106" t="s">
        <v>48</v>
      </c>
      <c r="B11" s="55" t="s">
        <v>87</v>
      </c>
      <c r="C11" s="68" t="s">
        <v>36</v>
      </c>
      <c r="D11" s="22" t="str">
        <f>D4</f>
        <v>電気</v>
      </c>
      <c r="E11" s="165">
        <v>54625</v>
      </c>
      <c r="F11" s="69">
        <v>660754</v>
      </c>
      <c r="G11" s="13"/>
      <c r="H11" s="101">
        <f>F11/E11</f>
        <v>12.096183066361556</v>
      </c>
      <c r="I11" s="101"/>
      <c r="J11" s="70">
        <v>0.561</v>
      </c>
      <c r="K11" s="15">
        <f>F11*J11</f>
        <v>370682.99400000006</v>
      </c>
      <c r="L11" s="14">
        <f>K11/E11</f>
        <v>6.785958700228834</v>
      </c>
      <c r="M11" s="167" t="s">
        <v>22</v>
      </c>
    </row>
    <row r="12" spans="1:13" ht="15.75" customHeight="1" thickBot="1">
      <c r="A12" s="49"/>
      <c r="B12" s="142" t="s">
        <v>88</v>
      </c>
      <c r="C12" s="20"/>
      <c r="D12" s="22" t="str">
        <f>D5</f>
        <v>軽油</v>
      </c>
      <c r="E12" s="157"/>
      <c r="F12" s="61"/>
      <c r="G12" s="31">
        <v>3012</v>
      </c>
      <c r="H12" s="102"/>
      <c r="I12" s="102">
        <f>G12/E11</f>
        <v>0.0551395881006865</v>
      </c>
      <c r="J12" s="34">
        <v>2.58</v>
      </c>
      <c r="K12" s="35">
        <f>G12*J12</f>
        <v>7770.96</v>
      </c>
      <c r="L12" s="33">
        <f>K12/E11</f>
        <v>0.14226013729977116</v>
      </c>
      <c r="M12" s="168"/>
    </row>
    <row r="13" spans="1:13" ht="15.75" customHeight="1" thickBot="1">
      <c r="A13" s="49"/>
      <c r="B13" s="17" t="s">
        <v>36</v>
      </c>
      <c r="C13" s="20" t="s">
        <v>22</v>
      </c>
      <c r="D13" s="22" t="str">
        <f>D6</f>
        <v>ＬＰＧ</v>
      </c>
      <c r="E13" s="166"/>
      <c r="F13" s="57"/>
      <c r="G13" s="44">
        <v>1855</v>
      </c>
      <c r="H13" s="107"/>
      <c r="I13" s="107">
        <f>G13/E11</f>
        <v>0.03395881006864988</v>
      </c>
      <c r="J13" s="75">
        <v>1.67</v>
      </c>
      <c r="K13" s="46">
        <f>G13*J13</f>
        <v>3097.85</v>
      </c>
      <c r="L13" s="45">
        <f>K13/E11</f>
        <v>0.056711212814645307</v>
      </c>
      <c r="M13" s="168"/>
    </row>
    <row r="14" spans="1:13" ht="15.75" customHeight="1" thickBot="1">
      <c r="A14" s="108"/>
      <c r="B14" s="146" t="s">
        <v>58</v>
      </c>
      <c r="C14" s="109"/>
      <c r="D14" s="109"/>
      <c r="E14" s="110">
        <f>SUM(E11)</f>
        <v>54625</v>
      </c>
      <c r="F14" s="111">
        <f>SUM(F11:F13)</f>
        <v>660754</v>
      </c>
      <c r="G14" s="111">
        <f>SUM(G12:G13)</f>
        <v>4867</v>
      </c>
      <c r="H14" s="112">
        <f>F14/E14</f>
        <v>12.096183066361556</v>
      </c>
      <c r="I14" s="112">
        <f>G14/E14</f>
        <v>0.08909839816933639</v>
      </c>
      <c r="J14" s="121" t="s">
        <v>56</v>
      </c>
      <c r="K14" s="113">
        <f>SUM(K11:K13)</f>
        <v>381551.80400000006</v>
      </c>
      <c r="L14" s="114">
        <f>K14/E14</f>
        <v>6.984930050343251</v>
      </c>
      <c r="M14" s="115"/>
    </row>
    <row r="15" spans="3:13" s="74" customFormat="1" ht="15.75" customHeight="1">
      <c r="C15" s="76"/>
      <c r="D15" s="76"/>
      <c r="E15" s="77"/>
      <c r="F15" s="78"/>
      <c r="G15" s="78"/>
      <c r="H15" s="79"/>
      <c r="I15" s="79"/>
      <c r="J15" s="80"/>
      <c r="K15" s="81"/>
      <c r="L15" s="79"/>
      <c r="M15" s="82"/>
    </row>
    <row r="16" spans="1:13" ht="15.75" customHeight="1">
      <c r="A16" s="90" t="s">
        <v>30</v>
      </c>
      <c r="B16" s="91" t="s">
        <v>31</v>
      </c>
      <c r="C16" s="150" t="s">
        <v>10</v>
      </c>
      <c r="D16" s="21" t="s">
        <v>24</v>
      </c>
      <c r="E16" s="156">
        <v>4522</v>
      </c>
      <c r="F16" s="9">
        <v>65447</v>
      </c>
      <c r="G16" s="10"/>
      <c r="H16" s="11">
        <f>F16/E16</f>
        <v>14.473020787262273</v>
      </c>
      <c r="I16" s="11"/>
      <c r="J16" s="92">
        <v>0.561</v>
      </c>
      <c r="K16" s="12">
        <f>F16*J16</f>
        <v>36715.76700000001</v>
      </c>
      <c r="L16" s="11">
        <f>K16/E16</f>
        <v>8.119364661654137</v>
      </c>
      <c r="M16" s="151" t="s">
        <v>51</v>
      </c>
    </row>
    <row r="17" spans="1:13" ht="15.75" customHeight="1">
      <c r="A17" s="18"/>
      <c r="B17" s="17" t="s">
        <v>32</v>
      </c>
      <c r="C17" s="148"/>
      <c r="D17" s="39" t="s">
        <v>25</v>
      </c>
      <c r="E17" s="157"/>
      <c r="F17" s="61"/>
      <c r="G17" s="31">
        <v>257</v>
      </c>
      <c r="H17" s="33"/>
      <c r="I17" s="33">
        <f>G17/E16</f>
        <v>0.05683325961963733</v>
      </c>
      <c r="J17" s="34">
        <v>2.58</v>
      </c>
      <c r="K17" s="35">
        <f>G17*J17</f>
        <v>663.0600000000001</v>
      </c>
      <c r="L17" s="33">
        <f>K17/E16</f>
        <v>0.14662980981866433</v>
      </c>
      <c r="M17" s="152"/>
    </row>
    <row r="18" spans="1:13" ht="15.75" customHeight="1">
      <c r="A18" s="18"/>
      <c r="B18" s="17" t="s">
        <v>36</v>
      </c>
      <c r="C18" s="149"/>
      <c r="D18" s="40" t="s">
        <v>35</v>
      </c>
      <c r="E18" s="158"/>
      <c r="F18" s="62"/>
      <c r="G18" s="32">
        <v>154</v>
      </c>
      <c r="H18" s="36"/>
      <c r="I18" s="36">
        <f>G18/E16</f>
        <v>0.034055727554179564</v>
      </c>
      <c r="J18" s="37">
        <v>1.67</v>
      </c>
      <c r="K18" s="38">
        <f>G18*J18</f>
        <v>257.18</v>
      </c>
      <c r="L18" s="36">
        <f>K18/E16</f>
        <v>0.056873065015479875</v>
      </c>
      <c r="M18" s="153"/>
    </row>
    <row r="19" spans="1:13" ht="15.75" customHeight="1">
      <c r="A19" s="18"/>
      <c r="B19" s="17"/>
      <c r="C19" s="150" t="s">
        <v>11</v>
      </c>
      <c r="D19" s="63" t="s">
        <v>24</v>
      </c>
      <c r="E19" s="169">
        <v>6685</v>
      </c>
      <c r="F19" s="64">
        <v>70224</v>
      </c>
      <c r="G19" s="65"/>
      <c r="H19" s="66">
        <f>F19/E19</f>
        <v>10.504712041884817</v>
      </c>
      <c r="I19" s="66"/>
      <c r="J19" s="89">
        <f aca="true" t="shared" si="0" ref="J19:J51">J16</f>
        <v>0.561</v>
      </c>
      <c r="K19" s="67">
        <f>F19*J19</f>
        <v>39395.664000000004</v>
      </c>
      <c r="L19" s="66">
        <f>K19/E19</f>
        <v>5.893143455497383</v>
      </c>
      <c r="M19" s="152"/>
    </row>
    <row r="20" spans="1:13" ht="15.75" customHeight="1">
      <c r="A20" s="18"/>
      <c r="B20" s="17"/>
      <c r="C20" s="148"/>
      <c r="D20" s="39" t="s">
        <v>25</v>
      </c>
      <c r="E20" s="157"/>
      <c r="F20" s="61"/>
      <c r="G20" s="31">
        <v>305</v>
      </c>
      <c r="H20" s="33"/>
      <c r="I20" s="33">
        <f>G20/E19</f>
        <v>0.0456245325355273</v>
      </c>
      <c r="J20" s="58">
        <f t="shared" si="0"/>
        <v>2.58</v>
      </c>
      <c r="K20" s="35">
        <f>G20*J20</f>
        <v>786.9</v>
      </c>
      <c r="L20" s="33">
        <f>K20/E19</f>
        <v>0.11771129394166042</v>
      </c>
      <c r="M20" s="154"/>
    </row>
    <row r="21" spans="1:13" ht="15.75" customHeight="1">
      <c r="A21" s="18"/>
      <c r="B21" s="17"/>
      <c r="C21" s="149"/>
      <c r="D21" s="40" t="s">
        <v>35</v>
      </c>
      <c r="E21" s="158"/>
      <c r="F21" s="62"/>
      <c r="G21" s="32">
        <v>207</v>
      </c>
      <c r="H21" s="36"/>
      <c r="I21" s="36">
        <f>G21/E19</f>
        <v>0.030964846671652953</v>
      </c>
      <c r="J21" s="59">
        <f t="shared" si="0"/>
        <v>1.67</v>
      </c>
      <c r="K21" s="38">
        <f>G21*J21</f>
        <v>345.69</v>
      </c>
      <c r="L21" s="36">
        <f>K21/E19</f>
        <v>0.051711293941660436</v>
      </c>
      <c r="M21" s="155"/>
    </row>
    <row r="22" spans="1:13" ht="15.75" customHeight="1">
      <c r="A22" s="18"/>
      <c r="B22" s="17"/>
      <c r="C22" s="150" t="s">
        <v>12</v>
      </c>
      <c r="D22" s="21" t="s">
        <v>24</v>
      </c>
      <c r="E22" s="156">
        <v>6521</v>
      </c>
      <c r="F22" s="9">
        <v>48334</v>
      </c>
      <c r="G22" s="10"/>
      <c r="H22" s="11">
        <f>F22/E22</f>
        <v>7.412053366048152</v>
      </c>
      <c r="I22" s="11"/>
      <c r="J22" s="23">
        <f t="shared" si="0"/>
        <v>0.561</v>
      </c>
      <c r="K22" s="12">
        <f>F22*J22</f>
        <v>27115.374000000003</v>
      </c>
      <c r="L22" s="11">
        <f>K22/E22</f>
        <v>4.158161938353014</v>
      </c>
      <c r="M22" s="151" t="s">
        <v>52</v>
      </c>
    </row>
    <row r="23" spans="1:13" ht="15.75" customHeight="1">
      <c r="A23" s="18"/>
      <c r="B23" s="17"/>
      <c r="C23" s="148"/>
      <c r="D23" s="39" t="s">
        <v>25</v>
      </c>
      <c r="E23" s="157"/>
      <c r="F23" s="61"/>
      <c r="G23" s="31">
        <v>187</v>
      </c>
      <c r="H23" s="33"/>
      <c r="I23" s="33">
        <f>G23/E22</f>
        <v>0.02867658334611256</v>
      </c>
      <c r="J23" s="58">
        <f t="shared" si="0"/>
        <v>2.58</v>
      </c>
      <c r="K23" s="35">
        <f>G23*J23</f>
        <v>482.46000000000004</v>
      </c>
      <c r="L23" s="33">
        <f>K23/E22</f>
        <v>0.07398558503297041</v>
      </c>
      <c r="M23" s="152"/>
    </row>
    <row r="24" spans="1:13" ht="15.75" customHeight="1">
      <c r="A24" s="18"/>
      <c r="B24" s="17"/>
      <c r="C24" s="149"/>
      <c r="D24" s="40" t="s">
        <v>35</v>
      </c>
      <c r="E24" s="158"/>
      <c r="F24" s="62"/>
      <c r="G24" s="32">
        <v>225</v>
      </c>
      <c r="H24" s="36"/>
      <c r="I24" s="36">
        <f>G24/E22</f>
        <v>0.03450391044318356</v>
      </c>
      <c r="J24" s="59">
        <f t="shared" si="0"/>
        <v>1.67</v>
      </c>
      <c r="K24" s="38">
        <f>G24*J24</f>
        <v>375.75</v>
      </c>
      <c r="L24" s="36">
        <f>K24/E22</f>
        <v>0.057621530440116545</v>
      </c>
      <c r="M24" s="153"/>
    </row>
    <row r="25" spans="1:13" ht="15.75" customHeight="1">
      <c r="A25" s="18"/>
      <c r="B25" s="17"/>
      <c r="C25" s="150" t="s">
        <v>13</v>
      </c>
      <c r="D25" s="21" t="s">
        <v>24</v>
      </c>
      <c r="E25" s="156">
        <v>5574</v>
      </c>
      <c r="F25" s="9">
        <v>53114</v>
      </c>
      <c r="G25" s="10"/>
      <c r="H25" s="11">
        <f>F25/E25</f>
        <v>9.528884104772157</v>
      </c>
      <c r="I25" s="11"/>
      <c r="J25" s="23">
        <f t="shared" si="0"/>
        <v>0.561</v>
      </c>
      <c r="K25" s="12">
        <f>F25*J25</f>
        <v>29796.954</v>
      </c>
      <c r="L25" s="11">
        <f>K25/E25</f>
        <v>5.34570398277718</v>
      </c>
      <c r="M25" s="151"/>
    </row>
    <row r="26" spans="1:13" ht="15.75" customHeight="1">
      <c r="A26" s="18"/>
      <c r="B26" s="17"/>
      <c r="C26" s="148"/>
      <c r="D26" s="39" t="s">
        <v>25</v>
      </c>
      <c r="E26" s="157"/>
      <c r="F26" s="61"/>
      <c r="G26" s="31">
        <v>283</v>
      </c>
      <c r="H26" s="33"/>
      <c r="I26" s="33">
        <f>G26/E25</f>
        <v>0.050771438823107286</v>
      </c>
      <c r="J26" s="58">
        <f t="shared" si="0"/>
        <v>2.58</v>
      </c>
      <c r="K26" s="35">
        <f>G26*J26</f>
        <v>730.14</v>
      </c>
      <c r="L26" s="33">
        <f>K26/E25</f>
        <v>0.13099031216361678</v>
      </c>
      <c r="M26" s="152"/>
    </row>
    <row r="27" spans="1:13" ht="15.75" customHeight="1">
      <c r="A27" s="18"/>
      <c r="B27" s="17"/>
      <c r="C27" s="149"/>
      <c r="D27" s="40" t="s">
        <v>35</v>
      </c>
      <c r="E27" s="158"/>
      <c r="F27" s="62"/>
      <c r="G27" s="32">
        <v>216</v>
      </c>
      <c r="H27" s="36"/>
      <c r="I27" s="36">
        <f>G27/E25</f>
        <v>0.038751345532831</v>
      </c>
      <c r="J27" s="59">
        <f t="shared" si="0"/>
        <v>1.67</v>
      </c>
      <c r="K27" s="38">
        <f>G27*J27</f>
        <v>360.71999999999997</v>
      </c>
      <c r="L27" s="36">
        <f>K27/E25</f>
        <v>0.06471474703982777</v>
      </c>
      <c r="M27" s="153"/>
    </row>
    <row r="28" spans="1:13" ht="15.75" customHeight="1">
      <c r="A28" s="18"/>
      <c r="B28" s="17"/>
      <c r="C28" s="150" t="s">
        <v>14</v>
      </c>
      <c r="D28" s="21" t="s">
        <v>24</v>
      </c>
      <c r="E28" s="156"/>
      <c r="F28" s="9"/>
      <c r="G28" s="10"/>
      <c r="H28" s="11" t="e">
        <f>F28/E28</f>
        <v>#DIV/0!</v>
      </c>
      <c r="I28" s="11"/>
      <c r="J28" s="23">
        <f t="shared" si="0"/>
        <v>0.561</v>
      </c>
      <c r="K28" s="12">
        <f>F28*J28</f>
        <v>0</v>
      </c>
      <c r="L28" s="11" t="e">
        <f>K28/E28</f>
        <v>#DIV/0!</v>
      </c>
      <c r="M28" s="151"/>
    </row>
    <row r="29" spans="1:13" ht="15.75" customHeight="1">
      <c r="A29" s="18"/>
      <c r="B29" s="17"/>
      <c r="C29" s="148"/>
      <c r="D29" s="39" t="s">
        <v>25</v>
      </c>
      <c r="E29" s="157"/>
      <c r="F29" s="61"/>
      <c r="G29" s="31"/>
      <c r="H29" s="33"/>
      <c r="I29" s="33" t="e">
        <f>G29/E28</f>
        <v>#DIV/0!</v>
      </c>
      <c r="J29" s="58">
        <f t="shared" si="0"/>
        <v>2.58</v>
      </c>
      <c r="K29" s="35">
        <f>G29*J29</f>
        <v>0</v>
      </c>
      <c r="L29" s="33" t="e">
        <f>K29/E28</f>
        <v>#DIV/0!</v>
      </c>
      <c r="M29" s="152"/>
    </row>
    <row r="30" spans="1:13" ht="15.75" customHeight="1">
      <c r="A30" s="18"/>
      <c r="B30" s="17"/>
      <c r="C30" s="149"/>
      <c r="D30" s="40" t="s">
        <v>35</v>
      </c>
      <c r="E30" s="158"/>
      <c r="F30" s="62"/>
      <c r="G30" s="32"/>
      <c r="H30" s="36"/>
      <c r="I30" s="36" t="e">
        <f>G30/E28</f>
        <v>#DIV/0!</v>
      </c>
      <c r="J30" s="59">
        <f t="shared" si="0"/>
        <v>1.67</v>
      </c>
      <c r="K30" s="38">
        <f>G30*J30</f>
        <v>0</v>
      </c>
      <c r="L30" s="36" t="e">
        <f>K30/E28</f>
        <v>#DIV/0!</v>
      </c>
      <c r="M30" s="153"/>
    </row>
    <row r="31" spans="1:13" ht="15.75" customHeight="1">
      <c r="A31" s="18"/>
      <c r="B31" s="17"/>
      <c r="C31" s="150" t="s">
        <v>15</v>
      </c>
      <c r="D31" s="21" t="s">
        <v>24</v>
      </c>
      <c r="E31" s="156"/>
      <c r="F31" s="9"/>
      <c r="G31" s="10"/>
      <c r="H31" s="11" t="e">
        <f>F31/E31</f>
        <v>#DIV/0!</v>
      </c>
      <c r="I31" s="11"/>
      <c r="J31" s="23">
        <f t="shared" si="0"/>
        <v>0.561</v>
      </c>
      <c r="K31" s="12">
        <f>F31*J31</f>
        <v>0</v>
      </c>
      <c r="L31" s="11" t="e">
        <f>K31/E31</f>
        <v>#DIV/0!</v>
      </c>
      <c r="M31" s="151"/>
    </row>
    <row r="32" spans="1:13" ht="15.75" customHeight="1">
      <c r="A32" s="18"/>
      <c r="B32" s="17"/>
      <c r="C32" s="148"/>
      <c r="D32" s="39" t="s">
        <v>25</v>
      </c>
      <c r="E32" s="157"/>
      <c r="F32" s="61"/>
      <c r="G32" s="31"/>
      <c r="H32" s="33"/>
      <c r="I32" s="33" t="e">
        <f>G32/E31</f>
        <v>#DIV/0!</v>
      </c>
      <c r="J32" s="58">
        <f t="shared" si="0"/>
        <v>2.58</v>
      </c>
      <c r="K32" s="35">
        <f>G32*J32</f>
        <v>0</v>
      </c>
      <c r="L32" s="33" t="e">
        <f>K32/E31</f>
        <v>#DIV/0!</v>
      </c>
      <c r="M32" s="152"/>
    </row>
    <row r="33" spans="1:13" ht="15.75" customHeight="1">
      <c r="A33" s="18"/>
      <c r="B33" s="17"/>
      <c r="C33" s="149"/>
      <c r="D33" s="40" t="s">
        <v>35</v>
      </c>
      <c r="E33" s="158"/>
      <c r="F33" s="62"/>
      <c r="G33" s="32"/>
      <c r="H33" s="36"/>
      <c r="I33" s="36" t="e">
        <f>G33/E31</f>
        <v>#DIV/0!</v>
      </c>
      <c r="J33" s="59">
        <f t="shared" si="0"/>
        <v>1.67</v>
      </c>
      <c r="K33" s="38">
        <f>G33*J33</f>
        <v>0</v>
      </c>
      <c r="L33" s="36" t="e">
        <f>K33/E31</f>
        <v>#DIV/0!</v>
      </c>
      <c r="M33" s="153"/>
    </row>
    <row r="34" spans="1:13" ht="15.75" customHeight="1">
      <c r="A34" s="18"/>
      <c r="B34" s="17"/>
      <c r="C34" s="147" t="s">
        <v>16</v>
      </c>
      <c r="D34" s="21" t="s">
        <v>24</v>
      </c>
      <c r="E34" s="156"/>
      <c r="F34" s="9"/>
      <c r="G34" s="10"/>
      <c r="H34" s="11" t="e">
        <f>F34/E34</f>
        <v>#DIV/0!</v>
      </c>
      <c r="I34" s="11"/>
      <c r="J34" s="23">
        <f t="shared" si="0"/>
        <v>0.561</v>
      </c>
      <c r="K34" s="12">
        <f>F34*J34</f>
        <v>0</v>
      </c>
      <c r="L34" s="11" t="e">
        <f>K34/E34</f>
        <v>#DIV/0!</v>
      </c>
      <c r="M34" s="151"/>
    </row>
    <row r="35" spans="1:13" ht="15.75" customHeight="1">
      <c r="A35" s="18"/>
      <c r="B35" s="17"/>
      <c r="C35" s="148"/>
      <c r="D35" s="39" t="s">
        <v>25</v>
      </c>
      <c r="E35" s="157"/>
      <c r="F35" s="61"/>
      <c r="G35" s="31"/>
      <c r="H35" s="33"/>
      <c r="I35" s="33" t="e">
        <f>G35/E34</f>
        <v>#DIV/0!</v>
      </c>
      <c r="J35" s="58">
        <f t="shared" si="0"/>
        <v>2.58</v>
      </c>
      <c r="K35" s="35">
        <f>G35*J35</f>
        <v>0</v>
      </c>
      <c r="L35" s="33" t="e">
        <f>K35/E34</f>
        <v>#DIV/0!</v>
      </c>
      <c r="M35" s="152"/>
    </row>
    <row r="36" spans="1:13" ht="15.75" customHeight="1">
      <c r="A36" s="18"/>
      <c r="B36" s="17"/>
      <c r="C36" s="149"/>
      <c r="D36" s="40" t="s">
        <v>35</v>
      </c>
      <c r="E36" s="158"/>
      <c r="F36" s="62"/>
      <c r="G36" s="32"/>
      <c r="H36" s="36"/>
      <c r="I36" s="36" t="e">
        <f>G36/E34</f>
        <v>#DIV/0!</v>
      </c>
      <c r="J36" s="59">
        <f t="shared" si="0"/>
        <v>1.67</v>
      </c>
      <c r="K36" s="38">
        <f>G36*J36</f>
        <v>0</v>
      </c>
      <c r="L36" s="36" t="e">
        <f>K36/E34</f>
        <v>#DIV/0!</v>
      </c>
      <c r="M36" s="153"/>
    </row>
    <row r="37" spans="1:13" ht="15.75" customHeight="1">
      <c r="A37" s="18"/>
      <c r="B37" s="17"/>
      <c r="C37" s="147" t="s">
        <v>17</v>
      </c>
      <c r="D37" s="21" t="s">
        <v>24</v>
      </c>
      <c r="E37" s="156"/>
      <c r="F37" s="9"/>
      <c r="G37" s="10"/>
      <c r="H37" s="11" t="e">
        <f>F37/E37</f>
        <v>#DIV/0!</v>
      </c>
      <c r="I37" s="11"/>
      <c r="J37" s="23">
        <f t="shared" si="0"/>
        <v>0.561</v>
      </c>
      <c r="K37" s="12">
        <f>F37*J37</f>
        <v>0</v>
      </c>
      <c r="L37" s="11" t="e">
        <f>K37/E37</f>
        <v>#DIV/0!</v>
      </c>
      <c r="M37" s="151"/>
    </row>
    <row r="38" spans="1:13" ht="15.75" customHeight="1">
      <c r="A38" s="18"/>
      <c r="B38" s="17"/>
      <c r="C38" s="148"/>
      <c r="D38" s="39" t="s">
        <v>25</v>
      </c>
      <c r="E38" s="157"/>
      <c r="F38" s="61"/>
      <c r="G38" s="31"/>
      <c r="H38" s="33"/>
      <c r="I38" s="33" t="e">
        <f>G38/E37</f>
        <v>#DIV/0!</v>
      </c>
      <c r="J38" s="58">
        <f t="shared" si="0"/>
        <v>2.58</v>
      </c>
      <c r="K38" s="35">
        <f>G38*J38</f>
        <v>0</v>
      </c>
      <c r="L38" s="33" t="e">
        <f>K38/E37</f>
        <v>#DIV/0!</v>
      </c>
      <c r="M38" s="152"/>
    </row>
    <row r="39" spans="1:13" ht="15.75" customHeight="1">
      <c r="A39" s="18"/>
      <c r="B39" s="17"/>
      <c r="C39" s="149"/>
      <c r="D39" s="40" t="s">
        <v>35</v>
      </c>
      <c r="E39" s="158"/>
      <c r="F39" s="62"/>
      <c r="G39" s="32"/>
      <c r="H39" s="36"/>
      <c r="I39" s="36" t="e">
        <f>G39/E37</f>
        <v>#DIV/0!</v>
      </c>
      <c r="J39" s="59">
        <f t="shared" si="0"/>
        <v>1.67</v>
      </c>
      <c r="K39" s="38">
        <f>G39*J39</f>
        <v>0</v>
      </c>
      <c r="L39" s="36" t="e">
        <f>K39/E37</f>
        <v>#DIV/0!</v>
      </c>
      <c r="M39" s="153"/>
    </row>
    <row r="40" spans="1:13" ht="15.75" customHeight="1">
      <c r="A40" s="18"/>
      <c r="B40" s="17"/>
      <c r="C40" s="147" t="s">
        <v>18</v>
      </c>
      <c r="D40" s="21" t="s">
        <v>24</v>
      </c>
      <c r="E40" s="156"/>
      <c r="F40" s="9"/>
      <c r="G40" s="10"/>
      <c r="H40" s="11" t="e">
        <f>F40/E40</f>
        <v>#DIV/0!</v>
      </c>
      <c r="I40" s="11"/>
      <c r="J40" s="23">
        <f t="shared" si="0"/>
        <v>0.561</v>
      </c>
      <c r="K40" s="12">
        <f>F40*J40</f>
        <v>0</v>
      </c>
      <c r="L40" s="11" t="e">
        <f>K40/E40</f>
        <v>#DIV/0!</v>
      </c>
      <c r="M40" s="151"/>
    </row>
    <row r="41" spans="1:13" ht="15.75" customHeight="1">
      <c r="A41" s="18"/>
      <c r="B41" s="17"/>
      <c r="C41" s="148"/>
      <c r="D41" s="39" t="s">
        <v>25</v>
      </c>
      <c r="E41" s="157"/>
      <c r="F41" s="61"/>
      <c r="G41" s="31"/>
      <c r="H41" s="33"/>
      <c r="I41" s="33" t="e">
        <f>G41/E40</f>
        <v>#DIV/0!</v>
      </c>
      <c r="J41" s="58">
        <f t="shared" si="0"/>
        <v>2.58</v>
      </c>
      <c r="K41" s="35">
        <f>G41*J41</f>
        <v>0</v>
      </c>
      <c r="L41" s="33" t="e">
        <f>K41/E40</f>
        <v>#DIV/0!</v>
      </c>
      <c r="M41" s="152"/>
    </row>
    <row r="42" spans="1:13" ht="15.75" customHeight="1">
      <c r="A42" s="18"/>
      <c r="B42" s="17"/>
      <c r="C42" s="149"/>
      <c r="D42" s="40" t="s">
        <v>35</v>
      </c>
      <c r="E42" s="158"/>
      <c r="F42" s="62"/>
      <c r="G42" s="32"/>
      <c r="H42" s="36"/>
      <c r="I42" s="36" t="e">
        <f>G42/E40</f>
        <v>#DIV/0!</v>
      </c>
      <c r="J42" s="59">
        <f t="shared" si="0"/>
        <v>1.67</v>
      </c>
      <c r="K42" s="38">
        <f>G42*J42</f>
        <v>0</v>
      </c>
      <c r="L42" s="36" t="e">
        <f>K42/E40</f>
        <v>#DIV/0!</v>
      </c>
      <c r="M42" s="153"/>
    </row>
    <row r="43" spans="1:13" ht="15.75" customHeight="1">
      <c r="A43" s="18"/>
      <c r="B43" s="17"/>
      <c r="C43" s="147" t="s">
        <v>19</v>
      </c>
      <c r="D43" s="21" t="s">
        <v>24</v>
      </c>
      <c r="E43" s="156"/>
      <c r="F43" s="9"/>
      <c r="G43" s="10"/>
      <c r="H43" s="11" t="e">
        <f>F43/E43</f>
        <v>#DIV/0!</v>
      </c>
      <c r="I43" s="11"/>
      <c r="J43" s="23">
        <f t="shared" si="0"/>
        <v>0.561</v>
      </c>
      <c r="K43" s="12">
        <f>F43*J43</f>
        <v>0</v>
      </c>
      <c r="L43" s="11" t="e">
        <f>K43/E43</f>
        <v>#DIV/0!</v>
      </c>
      <c r="M43" s="151"/>
    </row>
    <row r="44" spans="1:13" ht="15.75" customHeight="1">
      <c r="A44" s="18"/>
      <c r="B44" s="17"/>
      <c r="C44" s="148"/>
      <c r="D44" s="39" t="s">
        <v>25</v>
      </c>
      <c r="E44" s="157"/>
      <c r="F44" s="61"/>
      <c r="G44" s="31"/>
      <c r="H44" s="33"/>
      <c r="I44" s="33" t="e">
        <f>G44/E43</f>
        <v>#DIV/0!</v>
      </c>
      <c r="J44" s="58">
        <f t="shared" si="0"/>
        <v>2.58</v>
      </c>
      <c r="K44" s="35">
        <f>G44*J44</f>
        <v>0</v>
      </c>
      <c r="L44" s="33" t="e">
        <f>K44/E43</f>
        <v>#DIV/0!</v>
      </c>
      <c r="M44" s="152"/>
    </row>
    <row r="45" spans="1:13" ht="15.75" customHeight="1">
      <c r="A45" s="18"/>
      <c r="B45" s="17"/>
      <c r="C45" s="149"/>
      <c r="D45" s="40" t="s">
        <v>35</v>
      </c>
      <c r="E45" s="158"/>
      <c r="F45" s="62"/>
      <c r="G45" s="32"/>
      <c r="H45" s="36"/>
      <c r="I45" s="36" t="e">
        <f>G45/E43</f>
        <v>#DIV/0!</v>
      </c>
      <c r="J45" s="59">
        <f t="shared" si="0"/>
        <v>1.67</v>
      </c>
      <c r="K45" s="38">
        <f>G45*J45</f>
        <v>0</v>
      </c>
      <c r="L45" s="36" t="e">
        <f>K45/E43</f>
        <v>#DIV/0!</v>
      </c>
      <c r="M45" s="153"/>
    </row>
    <row r="46" spans="1:13" ht="15.75" customHeight="1">
      <c r="A46" s="18"/>
      <c r="B46" s="17"/>
      <c r="C46" s="147" t="s">
        <v>20</v>
      </c>
      <c r="D46" s="21" t="s">
        <v>24</v>
      </c>
      <c r="E46" s="156"/>
      <c r="F46" s="9"/>
      <c r="G46" s="10"/>
      <c r="H46" s="11" t="e">
        <f>F46/E46</f>
        <v>#DIV/0!</v>
      </c>
      <c r="I46" s="11"/>
      <c r="J46" s="23">
        <f t="shared" si="0"/>
        <v>0.561</v>
      </c>
      <c r="K46" s="12">
        <f>F46*J46</f>
        <v>0</v>
      </c>
      <c r="L46" s="11" t="e">
        <f>K46/E46</f>
        <v>#DIV/0!</v>
      </c>
      <c r="M46" s="151"/>
    </row>
    <row r="47" spans="1:13" ht="15.75" customHeight="1">
      <c r="A47" s="18"/>
      <c r="B47" s="17"/>
      <c r="C47" s="148"/>
      <c r="D47" s="39" t="s">
        <v>25</v>
      </c>
      <c r="E47" s="157"/>
      <c r="F47" s="61"/>
      <c r="G47" s="31"/>
      <c r="H47" s="33"/>
      <c r="I47" s="33" t="e">
        <f>G47/E46</f>
        <v>#DIV/0!</v>
      </c>
      <c r="J47" s="58">
        <f t="shared" si="0"/>
        <v>2.58</v>
      </c>
      <c r="K47" s="35">
        <f>G47*J47</f>
        <v>0</v>
      </c>
      <c r="L47" s="33" t="e">
        <f>K47/E46</f>
        <v>#DIV/0!</v>
      </c>
      <c r="M47" s="152"/>
    </row>
    <row r="48" spans="1:13" ht="15.75" customHeight="1">
      <c r="A48" s="18"/>
      <c r="B48" s="17"/>
      <c r="C48" s="149"/>
      <c r="D48" s="40" t="s">
        <v>35</v>
      </c>
      <c r="E48" s="158"/>
      <c r="F48" s="62"/>
      <c r="G48" s="32"/>
      <c r="H48" s="36"/>
      <c r="I48" s="36" t="e">
        <f>G48/E46</f>
        <v>#DIV/0!</v>
      </c>
      <c r="J48" s="59">
        <f t="shared" si="0"/>
        <v>1.67</v>
      </c>
      <c r="K48" s="38">
        <f>G48*J48</f>
        <v>0</v>
      </c>
      <c r="L48" s="36" t="e">
        <f>K48/E46</f>
        <v>#DIV/0!</v>
      </c>
      <c r="M48" s="153"/>
    </row>
    <row r="49" spans="1:13" ht="15.75" customHeight="1">
      <c r="A49" s="18"/>
      <c r="B49" s="17"/>
      <c r="C49" s="147" t="s">
        <v>21</v>
      </c>
      <c r="D49" s="21" t="s">
        <v>24</v>
      </c>
      <c r="E49" s="156"/>
      <c r="F49" s="9"/>
      <c r="G49" s="10"/>
      <c r="H49" s="11" t="e">
        <f>F49/E49</f>
        <v>#DIV/0!</v>
      </c>
      <c r="I49" s="11"/>
      <c r="J49" s="23">
        <f t="shared" si="0"/>
        <v>0.561</v>
      </c>
      <c r="K49" s="12">
        <f>F49*J49</f>
        <v>0</v>
      </c>
      <c r="L49" s="11" t="e">
        <f>K49/E49</f>
        <v>#DIV/0!</v>
      </c>
      <c r="M49" s="151"/>
    </row>
    <row r="50" spans="1:13" ht="15.75" customHeight="1">
      <c r="A50" s="18"/>
      <c r="B50" s="17"/>
      <c r="C50" s="148"/>
      <c r="D50" s="39" t="s">
        <v>25</v>
      </c>
      <c r="E50" s="157"/>
      <c r="F50" s="61"/>
      <c r="G50" s="31"/>
      <c r="H50" s="33"/>
      <c r="I50" s="33" t="e">
        <f>G50/E49</f>
        <v>#DIV/0!</v>
      </c>
      <c r="J50" s="58">
        <f t="shared" si="0"/>
        <v>2.58</v>
      </c>
      <c r="K50" s="35">
        <f>G50*J50</f>
        <v>0</v>
      </c>
      <c r="L50" s="33" t="e">
        <f>K50/E49</f>
        <v>#DIV/0!</v>
      </c>
      <c r="M50" s="152"/>
    </row>
    <row r="51" spans="1:13" ht="15.75" customHeight="1">
      <c r="A51" s="19"/>
      <c r="B51" s="93"/>
      <c r="C51" s="149"/>
      <c r="D51" s="40" t="s">
        <v>35</v>
      </c>
      <c r="E51" s="158"/>
      <c r="F51" s="62"/>
      <c r="G51" s="32"/>
      <c r="H51" s="36"/>
      <c r="I51" s="36" t="e">
        <f>G51/E49</f>
        <v>#DIV/0!</v>
      </c>
      <c r="J51" s="59">
        <f t="shared" si="0"/>
        <v>1.67</v>
      </c>
      <c r="K51" s="38">
        <f>G51*J51</f>
        <v>0</v>
      </c>
      <c r="L51" s="36" t="e">
        <f>K51/E49</f>
        <v>#DIV/0!</v>
      </c>
      <c r="M51" s="153"/>
    </row>
    <row r="52" spans="3:13" s="74" customFormat="1" ht="15.75" customHeight="1" thickBot="1">
      <c r="C52" s="83"/>
      <c r="D52" s="76"/>
      <c r="E52" s="77"/>
      <c r="F52" s="78"/>
      <c r="G52" s="78"/>
      <c r="H52" s="79"/>
      <c r="I52" s="79"/>
      <c r="J52" s="80"/>
      <c r="K52" s="81"/>
      <c r="L52" s="79"/>
      <c r="M52" s="82"/>
    </row>
    <row r="53" spans="1:13" ht="15.75" customHeight="1">
      <c r="A53" s="96"/>
      <c r="B53" s="55" t="s">
        <v>49</v>
      </c>
      <c r="C53" s="55"/>
      <c r="D53" s="22" t="s">
        <v>24</v>
      </c>
      <c r="E53" s="162">
        <f>SUM(E16:E49)</f>
        <v>23302</v>
      </c>
      <c r="F53" s="13">
        <f>SUM(F16:F49)</f>
        <v>237119</v>
      </c>
      <c r="G53" s="13"/>
      <c r="H53" s="101">
        <f>F53/E53</f>
        <v>10.17590764741224</v>
      </c>
      <c r="I53" s="101"/>
      <c r="J53" s="24">
        <f>J49</f>
        <v>0.561</v>
      </c>
      <c r="K53" s="15">
        <f>F53*J53</f>
        <v>133023.75900000002</v>
      </c>
      <c r="L53" s="14">
        <f>K53/E53</f>
        <v>5.708684190198267</v>
      </c>
      <c r="M53" s="159"/>
    </row>
    <row r="54" spans="1:13" ht="15.75" customHeight="1">
      <c r="A54" s="49"/>
      <c r="B54" s="18"/>
      <c r="C54" s="17"/>
      <c r="D54" s="39" t="s">
        <v>25</v>
      </c>
      <c r="E54" s="163"/>
      <c r="F54" s="50"/>
      <c r="G54" s="50">
        <f>SUM(G17+G20+G23+G26+G29+G32+G35+G38+G41+G44+G47+G50)</f>
        <v>1032</v>
      </c>
      <c r="H54" s="102"/>
      <c r="I54" s="102">
        <f>G54/E53</f>
        <v>0.044288043944725776</v>
      </c>
      <c r="J54" s="58">
        <f>J50</f>
        <v>2.58</v>
      </c>
      <c r="K54" s="35">
        <f>G54*J54</f>
        <v>2662.56</v>
      </c>
      <c r="L54" s="33">
        <f>K54/E53</f>
        <v>0.1142631533773925</v>
      </c>
      <c r="M54" s="160"/>
    </row>
    <row r="55" spans="1:13" ht="15.75" customHeight="1" thickBot="1">
      <c r="A55" s="56"/>
      <c r="B55" s="94"/>
      <c r="C55" s="41"/>
      <c r="D55" s="47" t="s">
        <v>35</v>
      </c>
      <c r="E55" s="164"/>
      <c r="F55" s="51"/>
      <c r="G55" s="52">
        <f>SUM(G18+G21+G24+G27+G30+G33+G36+G39+G42+G45+G48+G51)</f>
        <v>802</v>
      </c>
      <c r="H55" s="103"/>
      <c r="I55" s="103">
        <f>G55/E53</f>
        <v>0.034417646553943866</v>
      </c>
      <c r="J55" s="60">
        <f>J51</f>
        <v>1.67</v>
      </c>
      <c r="K55" s="54">
        <f>G55*J55</f>
        <v>1339.34</v>
      </c>
      <c r="L55" s="53">
        <f>K55/E53</f>
        <v>0.05747746974508625</v>
      </c>
      <c r="M55" s="161"/>
    </row>
    <row r="56" spans="1:13" ht="15.75" customHeight="1" thickBot="1">
      <c r="A56" s="48"/>
      <c r="B56" s="95" t="s">
        <v>50</v>
      </c>
      <c r="C56" s="95"/>
      <c r="D56" s="42"/>
      <c r="E56" s="4">
        <f>E53</f>
        <v>23302</v>
      </c>
      <c r="F56" s="4">
        <f>SUM(F53:F55)</f>
        <v>237119</v>
      </c>
      <c r="G56" s="4">
        <f>SUM(G53:G55)</f>
        <v>1834</v>
      </c>
      <c r="H56" s="5">
        <f>F56/E56</f>
        <v>10.17590764741224</v>
      </c>
      <c r="I56" s="5">
        <f>G56/E56</f>
        <v>0.07870569049866964</v>
      </c>
      <c r="J56" s="30" t="s">
        <v>41</v>
      </c>
      <c r="K56" s="8">
        <f>SUM(K53:K55)</f>
        <v>137025.659</v>
      </c>
      <c r="L56" s="5">
        <f>K56/E56</f>
        <v>5.8804248133207455</v>
      </c>
      <c r="M56" s="97"/>
    </row>
    <row r="59" spans="9:12" ht="13.5">
      <c r="I59" s="141" t="s">
        <v>34</v>
      </c>
      <c r="J59" s="139"/>
      <c r="K59" s="140"/>
      <c r="L59" s="140"/>
    </row>
    <row r="60" spans="9:12" ht="13.5">
      <c r="I60" s="25" t="s">
        <v>72</v>
      </c>
      <c r="J60" s="26" t="s">
        <v>73</v>
      </c>
      <c r="K60" s="25" t="s">
        <v>74</v>
      </c>
      <c r="L60" s="26" t="s">
        <v>74</v>
      </c>
    </row>
    <row r="61" spans="9:12" ht="13.5">
      <c r="I61" s="25" t="s">
        <v>25</v>
      </c>
      <c r="J61" s="26" t="s">
        <v>78</v>
      </c>
      <c r="K61" s="25" t="s">
        <v>37</v>
      </c>
      <c r="L61" s="26" t="s">
        <v>79</v>
      </c>
    </row>
    <row r="62" spans="9:12" ht="13.5">
      <c r="I62" s="25" t="s">
        <v>80</v>
      </c>
      <c r="J62" s="26" t="s">
        <v>81</v>
      </c>
      <c r="K62" s="25" t="s">
        <v>38</v>
      </c>
      <c r="L62" s="26" t="s">
        <v>82</v>
      </c>
    </row>
    <row r="63" spans="9:12" ht="13.5">
      <c r="I63" s="25" t="s">
        <v>40</v>
      </c>
      <c r="J63" s="26" t="s">
        <v>83</v>
      </c>
      <c r="K63" s="25" t="s">
        <v>75</v>
      </c>
      <c r="L63" s="26" t="s">
        <v>84</v>
      </c>
    </row>
    <row r="64" spans="9:12" ht="13.5">
      <c r="I64" s="25" t="s">
        <v>76</v>
      </c>
      <c r="J64" s="170" t="s">
        <v>89</v>
      </c>
      <c r="K64" s="171"/>
      <c r="L64" s="172"/>
    </row>
  </sheetData>
  <sheetProtection/>
  <mergeCells count="47">
    <mergeCell ref="D4:E4"/>
    <mergeCell ref="D5:E5"/>
    <mergeCell ref="D6:E6"/>
    <mergeCell ref="H4:I4"/>
    <mergeCell ref="H5:I5"/>
    <mergeCell ref="H6:I6"/>
    <mergeCell ref="J64:L64"/>
    <mergeCell ref="M40:M42"/>
    <mergeCell ref="M43:M45"/>
    <mergeCell ref="M46:M48"/>
    <mergeCell ref="M49:M51"/>
    <mergeCell ref="E40:E42"/>
    <mergeCell ref="E11:E13"/>
    <mergeCell ref="M11:M13"/>
    <mergeCell ref="E28:E30"/>
    <mergeCell ref="E31:E33"/>
    <mergeCell ref="E34:E36"/>
    <mergeCell ref="M28:M30"/>
    <mergeCell ref="M31:M33"/>
    <mergeCell ref="M34:M36"/>
    <mergeCell ref="E16:E18"/>
    <mergeCell ref="E19:E21"/>
    <mergeCell ref="M37:M39"/>
    <mergeCell ref="E25:E27"/>
    <mergeCell ref="M53:M55"/>
    <mergeCell ref="E43:E45"/>
    <mergeCell ref="E46:E48"/>
    <mergeCell ref="E49:E51"/>
    <mergeCell ref="E53:E55"/>
    <mergeCell ref="E37:E39"/>
    <mergeCell ref="C16:C18"/>
    <mergeCell ref="C19:C21"/>
    <mergeCell ref="C22:C24"/>
    <mergeCell ref="C25:C27"/>
    <mergeCell ref="M16:M18"/>
    <mergeCell ref="M19:M21"/>
    <mergeCell ref="M22:M24"/>
    <mergeCell ref="M25:M27"/>
    <mergeCell ref="E22:E24"/>
    <mergeCell ref="C40:C42"/>
    <mergeCell ref="C43:C45"/>
    <mergeCell ref="C46:C48"/>
    <mergeCell ref="C49:C51"/>
    <mergeCell ref="C28:C30"/>
    <mergeCell ref="C31:C33"/>
    <mergeCell ref="C34:C36"/>
    <mergeCell ref="C37:C39"/>
  </mergeCells>
  <printOptions/>
  <pageMargins left="0.31" right="0.21" top="0.5" bottom="0.26" header="0.34" footer="0.17"/>
  <pageSetup fitToHeight="0" fitToWidth="1" horizontalDpi="300" verticalDpi="300" orientation="landscape" paperSize="9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PageLayoutView="0" workbookViewId="0" topLeftCell="A1">
      <selection activeCell="A29" sqref="A29"/>
    </sheetView>
  </sheetViews>
  <sheetFormatPr defaultColWidth="9.00390625" defaultRowHeight="13.5"/>
  <cols>
    <col min="1" max="1" width="11.00390625" style="0" customWidth="1"/>
    <col min="2" max="2" width="13.125" style="0" customWidth="1"/>
    <col min="3" max="3" width="6.375" style="0" customWidth="1"/>
    <col min="4" max="4" width="9.375" style="0" customWidth="1"/>
    <col min="5" max="14" width="10.625" style="0" customWidth="1"/>
    <col min="15" max="15" width="11.625" style="0" customWidth="1"/>
    <col min="16" max="16" width="19.125" style="0" customWidth="1"/>
  </cols>
  <sheetData>
    <row r="1" spans="1:16" ht="21">
      <c r="A1" s="116" t="s">
        <v>29</v>
      </c>
      <c r="D1" s="28"/>
      <c r="F1" s="29" t="s">
        <v>86</v>
      </c>
      <c r="M1" s="6"/>
      <c r="N1" s="6"/>
      <c r="O1" s="6"/>
      <c r="P1" s="6"/>
    </row>
    <row r="2" spans="1:15" ht="17.25" customHeight="1">
      <c r="A2" s="138" t="s">
        <v>64</v>
      </c>
      <c r="J2" s="6"/>
      <c r="K2" s="6"/>
      <c r="L2" s="6"/>
      <c r="M2" s="6"/>
      <c r="N2" s="6"/>
      <c r="O2" s="6"/>
    </row>
    <row r="3" spans="1:16" ht="15.75" customHeight="1">
      <c r="A3" s="16" t="s">
        <v>9</v>
      </c>
      <c r="E3" s="16" t="s">
        <v>53</v>
      </c>
      <c r="F3" s="3"/>
      <c r="G3" s="145" t="s">
        <v>24</v>
      </c>
      <c r="H3" s="145" t="s">
        <v>55</v>
      </c>
      <c r="I3" s="99" t="s">
        <v>54</v>
      </c>
      <c r="J3" s="3"/>
      <c r="N3" s="6" t="s">
        <v>26</v>
      </c>
      <c r="O3" s="6"/>
      <c r="P3" s="117" t="s">
        <v>57</v>
      </c>
    </row>
    <row r="4" spans="1:16" ht="15.75" customHeight="1">
      <c r="A4" s="98"/>
      <c r="E4" s="173" t="s">
        <v>24</v>
      </c>
      <c r="F4" s="174"/>
      <c r="G4" s="100">
        <f>(100-I4)/100*H11</f>
        <v>11.97522123569794</v>
      </c>
      <c r="H4" s="104" t="s">
        <v>56</v>
      </c>
      <c r="I4" s="177">
        <v>1</v>
      </c>
      <c r="J4" s="178"/>
      <c r="N4" s="6" t="s">
        <v>33</v>
      </c>
      <c r="O4" s="6"/>
      <c r="P4" s="117" t="s">
        <v>57</v>
      </c>
    </row>
    <row r="5" spans="1:13" ht="15.75" customHeight="1">
      <c r="A5" s="98"/>
      <c r="E5" s="173" t="s">
        <v>25</v>
      </c>
      <c r="F5" s="174"/>
      <c r="G5" s="104" t="s">
        <v>56</v>
      </c>
      <c r="H5" s="100">
        <f>(100-I5)/100*J12</f>
        <v>0.05458819221967963</v>
      </c>
      <c r="I5" s="177">
        <v>1</v>
      </c>
      <c r="J5" s="178"/>
      <c r="M5" s="6"/>
    </row>
    <row r="6" spans="1:13" ht="15.75" customHeight="1">
      <c r="A6" s="98"/>
      <c r="E6" s="175" t="s">
        <v>35</v>
      </c>
      <c r="F6" s="176"/>
      <c r="G6" s="105" t="s">
        <v>56</v>
      </c>
      <c r="H6" s="100">
        <f>(100-I6)/100*J13</f>
        <v>0.03361922196796338</v>
      </c>
      <c r="I6" s="177">
        <v>1</v>
      </c>
      <c r="J6" s="178"/>
      <c r="M6" s="7" t="s">
        <v>28</v>
      </c>
    </row>
    <row r="7" ht="15" customHeight="1"/>
    <row r="8" spans="1:16" ht="33" customHeight="1">
      <c r="A8" s="71" t="s">
        <v>8</v>
      </c>
      <c r="B8" s="72" t="s">
        <v>0</v>
      </c>
      <c r="C8" s="72" t="s">
        <v>27</v>
      </c>
      <c r="D8" s="72" t="s">
        <v>23</v>
      </c>
      <c r="E8" s="72" t="s">
        <v>1</v>
      </c>
      <c r="F8" s="72" t="s">
        <v>2</v>
      </c>
      <c r="G8" s="72" t="s">
        <v>3</v>
      </c>
      <c r="H8" s="72" t="s">
        <v>4</v>
      </c>
      <c r="I8" s="129" t="s">
        <v>60</v>
      </c>
      <c r="J8" s="72" t="s">
        <v>5</v>
      </c>
      <c r="K8" s="129" t="s">
        <v>61</v>
      </c>
      <c r="L8" s="72" t="s">
        <v>34</v>
      </c>
      <c r="M8" s="72" t="s">
        <v>6</v>
      </c>
      <c r="N8" s="72" t="s">
        <v>7</v>
      </c>
      <c r="O8" s="129" t="s">
        <v>63</v>
      </c>
      <c r="P8" s="73" t="s">
        <v>42</v>
      </c>
    </row>
    <row r="9" spans="1:16" ht="18" customHeight="1">
      <c r="A9" s="1"/>
      <c r="B9" s="2"/>
      <c r="C9" s="87"/>
      <c r="D9" s="87"/>
      <c r="E9" s="87" t="s">
        <v>71</v>
      </c>
      <c r="F9" s="87" t="s">
        <v>59</v>
      </c>
      <c r="G9" s="87" t="s">
        <v>66</v>
      </c>
      <c r="H9" s="87" t="s">
        <v>67</v>
      </c>
      <c r="I9" s="87" t="s">
        <v>62</v>
      </c>
      <c r="J9" s="87" t="s">
        <v>68</v>
      </c>
      <c r="K9" s="87" t="s">
        <v>62</v>
      </c>
      <c r="L9" s="87"/>
      <c r="M9" s="87" t="s">
        <v>69</v>
      </c>
      <c r="N9" s="87" t="s">
        <v>70</v>
      </c>
      <c r="O9" s="87" t="s">
        <v>62</v>
      </c>
      <c r="P9" s="88" t="s">
        <v>43</v>
      </c>
    </row>
    <row r="10" spans="1:16" s="74" customFormat="1" ht="15.75" customHeight="1" thickBot="1">
      <c r="A10" s="83"/>
      <c r="B10" s="84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6"/>
    </row>
    <row r="11" spans="1:16" ht="15.75" customHeight="1">
      <c r="A11" s="106" t="s">
        <v>48</v>
      </c>
      <c r="B11" s="55" t="s">
        <v>87</v>
      </c>
      <c r="C11" s="68" t="s">
        <v>36</v>
      </c>
      <c r="D11" s="22" t="s">
        <v>24</v>
      </c>
      <c r="E11" s="165">
        <v>54625</v>
      </c>
      <c r="F11" s="69">
        <v>660754</v>
      </c>
      <c r="G11" s="13"/>
      <c r="H11" s="101">
        <f>F11/E11</f>
        <v>12.096183066361556</v>
      </c>
      <c r="I11" s="101"/>
      <c r="J11" s="101"/>
      <c r="K11" s="101"/>
      <c r="L11" s="70">
        <v>0.561</v>
      </c>
      <c r="M11" s="15">
        <f>F11*L11</f>
        <v>370682.99400000006</v>
      </c>
      <c r="N11" s="14">
        <f>M11/E11</f>
        <v>6.785958700228834</v>
      </c>
      <c r="O11" s="118"/>
      <c r="P11" s="167" t="s">
        <v>22</v>
      </c>
    </row>
    <row r="12" spans="1:16" ht="15.75" customHeight="1">
      <c r="A12" s="49"/>
      <c r="B12" s="142" t="s">
        <v>88</v>
      </c>
      <c r="C12" s="20"/>
      <c r="D12" s="39" t="s">
        <v>25</v>
      </c>
      <c r="E12" s="157"/>
      <c r="F12" s="61"/>
      <c r="G12" s="31">
        <v>3012</v>
      </c>
      <c r="H12" s="102"/>
      <c r="I12" s="102"/>
      <c r="J12" s="102">
        <f>G12/E11</f>
        <v>0.0551395881006865</v>
      </c>
      <c r="K12" s="102"/>
      <c r="L12" s="34">
        <v>2.58</v>
      </c>
      <c r="M12" s="35">
        <f>G12*L12</f>
        <v>7770.96</v>
      </c>
      <c r="N12" s="33">
        <f>M12/E11</f>
        <v>0.14226013729977116</v>
      </c>
      <c r="O12" s="119"/>
      <c r="P12" s="168"/>
    </row>
    <row r="13" spans="1:16" ht="15.75" customHeight="1" thickBot="1">
      <c r="A13" s="49"/>
      <c r="B13" s="17" t="s">
        <v>36</v>
      </c>
      <c r="C13" s="20" t="s">
        <v>22</v>
      </c>
      <c r="D13" s="43" t="s">
        <v>35</v>
      </c>
      <c r="E13" s="166"/>
      <c r="F13" s="57"/>
      <c r="G13" s="44">
        <v>1855</v>
      </c>
      <c r="H13" s="107"/>
      <c r="I13" s="107"/>
      <c r="J13" s="107">
        <f>G13/E11</f>
        <v>0.03395881006864988</v>
      </c>
      <c r="K13" s="107"/>
      <c r="L13" s="75">
        <v>1.67</v>
      </c>
      <c r="M13" s="46">
        <f>G13*L13</f>
        <v>3097.85</v>
      </c>
      <c r="N13" s="45">
        <f>M13/E11</f>
        <v>0.056711212814645307</v>
      </c>
      <c r="O13" s="119"/>
      <c r="P13" s="168"/>
    </row>
    <row r="14" spans="1:16" ht="15.75" customHeight="1" thickBot="1">
      <c r="A14" s="108"/>
      <c r="B14" s="146" t="s">
        <v>58</v>
      </c>
      <c r="C14" s="109"/>
      <c r="D14" s="109"/>
      <c r="E14" s="110">
        <f>SUM(E11)</f>
        <v>54625</v>
      </c>
      <c r="F14" s="111">
        <f>SUM(F11:F13)</f>
        <v>660754</v>
      </c>
      <c r="G14" s="111">
        <f>SUM(G12:G13)</f>
        <v>4867</v>
      </c>
      <c r="H14" s="112">
        <f>F14/E14</f>
        <v>12.096183066361556</v>
      </c>
      <c r="I14" s="135" t="s">
        <v>56</v>
      </c>
      <c r="J14" s="112">
        <f>G14/E14</f>
        <v>0.08909839816933639</v>
      </c>
      <c r="K14" s="135" t="s">
        <v>56</v>
      </c>
      <c r="L14" s="121" t="s">
        <v>56</v>
      </c>
      <c r="M14" s="113">
        <f>SUM(M11:M13)</f>
        <v>381551.80400000006</v>
      </c>
      <c r="N14" s="114">
        <f>M14/E14</f>
        <v>6.984930050343251</v>
      </c>
      <c r="O14" s="120"/>
      <c r="P14" s="115"/>
    </row>
    <row r="15" spans="3:16" s="74" customFormat="1" ht="15.75" customHeight="1">
      <c r="C15" s="76"/>
      <c r="D15" s="76"/>
      <c r="E15" s="77"/>
      <c r="F15" s="78"/>
      <c r="G15" s="78"/>
      <c r="H15" s="79"/>
      <c r="I15" s="79"/>
      <c r="J15" s="79"/>
      <c r="K15" s="79"/>
      <c r="L15" s="80"/>
      <c r="M15" s="81"/>
      <c r="N15" s="79"/>
      <c r="O15" s="79"/>
      <c r="P15" s="82"/>
    </row>
    <row r="16" spans="1:16" ht="15.75" customHeight="1">
      <c r="A16" s="90" t="s">
        <v>30</v>
      </c>
      <c r="B16" s="91" t="s">
        <v>31</v>
      </c>
      <c r="C16" s="150" t="s">
        <v>10</v>
      </c>
      <c r="D16" s="21" t="s">
        <v>24</v>
      </c>
      <c r="E16" s="156">
        <v>4522</v>
      </c>
      <c r="F16" s="9">
        <v>65447</v>
      </c>
      <c r="G16" s="10"/>
      <c r="H16" s="11">
        <f>F16/E16</f>
        <v>14.473020787262273</v>
      </c>
      <c r="I16" s="122">
        <f>($H$11-H16)/$H$11*100</f>
        <v>-19.649485361299615</v>
      </c>
      <c r="J16" s="11"/>
      <c r="K16" s="122"/>
      <c r="L16" s="92">
        <v>0.561</v>
      </c>
      <c r="M16" s="12">
        <f>F16*L16</f>
        <v>36715.76700000001</v>
      </c>
      <c r="N16" s="11">
        <f>M16/E16</f>
        <v>8.119364661654137</v>
      </c>
      <c r="O16" s="130">
        <f>($N$11-N16)/$N$11*100</f>
        <v>-19.649485361299625</v>
      </c>
      <c r="P16" s="151" t="s">
        <v>51</v>
      </c>
    </row>
    <row r="17" spans="1:16" ht="15.75" customHeight="1">
      <c r="A17" s="18"/>
      <c r="B17" s="17" t="s">
        <v>32</v>
      </c>
      <c r="C17" s="148"/>
      <c r="D17" s="39" t="s">
        <v>25</v>
      </c>
      <c r="E17" s="157"/>
      <c r="F17" s="61"/>
      <c r="G17" s="31">
        <v>257</v>
      </c>
      <c r="H17" s="33"/>
      <c r="I17" s="123"/>
      <c r="J17" s="33">
        <f>G17/E16</f>
        <v>0.05683325961963733</v>
      </c>
      <c r="K17" s="123">
        <f>($J$12-J17)/$J$12*100</f>
        <v>-3.0716071289073485</v>
      </c>
      <c r="L17" s="34">
        <v>2.58</v>
      </c>
      <c r="M17" s="35">
        <f>G17*L17</f>
        <v>663.0600000000001</v>
      </c>
      <c r="N17" s="33">
        <f>M17/E16</f>
        <v>0.14662980981866433</v>
      </c>
      <c r="O17" s="131">
        <f>($N$12-N17)/$N$12*100</f>
        <v>-3.07160712890736</v>
      </c>
      <c r="P17" s="152"/>
    </row>
    <row r="18" spans="1:16" ht="15.75" customHeight="1">
      <c r="A18" s="18"/>
      <c r="B18" s="17" t="s">
        <v>36</v>
      </c>
      <c r="C18" s="149"/>
      <c r="D18" s="40" t="s">
        <v>35</v>
      </c>
      <c r="E18" s="158"/>
      <c r="F18" s="62"/>
      <c r="G18" s="32">
        <v>154</v>
      </c>
      <c r="H18" s="36"/>
      <c r="I18" s="124"/>
      <c r="J18" s="36">
        <f>G18/E16</f>
        <v>0.034055727554179564</v>
      </c>
      <c r="K18" s="124">
        <f>($J$13-J18)/$J$13*100</f>
        <v>-0.28539717773901985</v>
      </c>
      <c r="L18" s="37">
        <v>1.67</v>
      </c>
      <c r="M18" s="38">
        <f>G18*L18</f>
        <v>257.18</v>
      </c>
      <c r="N18" s="36">
        <f>M18/E16</f>
        <v>0.056873065015479875</v>
      </c>
      <c r="O18" s="132">
        <f>($N$13-N18)/$N$13*100</f>
        <v>-0.28539717773902196</v>
      </c>
      <c r="P18" s="153"/>
    </row>
    <row r="19" spans="1:16" ht="15.75" customHeight="1">
      <c r="A19" s="18"/>
      <c r="B19" s="17"/>
      <c r="C19" s="150" t="s">
        <v>11</v>
      </c>
      <c r="D19" s="63" t="s">
        <v>24</v>
      </c>
      <c r="E19" s="169">
        <v>6685</v>
      </c>
      <c r="F19" s="64">
        <v>70224</v>
      </c>
      <c r="G19" s="65"/>
      <c r="H19" s="66">
        <f>F19/E19</f>
        <v>10.504712041884817</v>
      </c>
      <c r="I19" s="122">
        <f>($H$11-H19)/$H$11*100</f>
        <v>13.156803396126527</v>
      </c>
      <c r="J19" s="66"/>
      <c r="K19" s="122"/>
      <c r="L19" s="89">
        <f aca="true" t="shared" si="0" ref="L19:L51">L16</f>
        <v>0.561</v>
      </c>
      <c r="M19" s="67">
        <f>F19*L19</f>
        <v>39395.664000000004</v>
      </c>
      <c r="N19" s="66">
        <f>M19/E19</f>
        <v>5.893143455497383</v>
      </c>
      <c r="O19" s="130">
        <f>($N$11-N19)/$N$11*100</f>
        <v>13.156803396126527</v>
      </c>
      <c r="P19" s="152"/>
    </row>
    <row r="20" spans="1:16" ht="15.75" customHeight="1">
      <c r="A20" s="18"/>
      <c r="B20" s="17"/>
      <c r="C20" s="148"/>
      <c r="D20" s="39" t="s">
        <v>25</v>
      </c>
      <c r="E20" s="157"/>
      <c r="F20" s="61"/>
      <c r="G20" s="31">
        <v>305</v>
      </c>
      <c r="H20" s="33"/>
      <c r="I20" s="123"/>
      <c r="J20" s="33">
        <f>G20/E19</f>
        <v>0.0456245325355273</v>
      </c>
      <c r="K20" s="123">
        <f>($J$12-J20)/$J$12*100</f>
        <v>17.2563051210764</v>
      </c>
      <c r="L20" s="58">
        <f t="shared" si="0"/>
        <v>2.58</v>
      </c>
      <c r="M20" s="35">
        <f>G20*L20</f>
        <v>786.9</v>
      </c>
      <c r="N20" s="33">
        <f>M20/E19</f>
        <v>0.11771129394166042</v>
      </c>
      <c r="O20" s="131">
        <f>($N$12-N20)/$N$12*100</f>
        <v>17.256305121076405</v>
      </c>
      <c r="P20" s="154"/>
    </row>
    <row r="21" spans="1:16" ht="15.75" customHeight="1">
      <c r="A21" s="18"/>
      <c r="B21" s="17"/>
      <c r="C21" s="149"/>
      <c r="D21" s="40" t="s">
        <v>35</v>
      </c>
      <c r="E21" s="158"/>
      <c r="F21" s="62"/>
      <c r="G21" s="32">
        <v>207</v>
      </c>
      <c r="H21" s="36"/>
      <c r="I21" s="124"/>
      <c r="J21" s="36">
        <f>G21/E19</f>
        <v>0.030964846671652953</v>
      </c>
      <c r="K21" s="124">
        <f>($J$13-J21)/$J$13*100</f>
        <v>8.816455555846757</v>
      </c>
      <c r="L21" s="59">
        <f t="shared" si="0"/>
        <v>1.67</v>
      </c>
      <c r="M21" s="38">
        <f>G21*L21</f>
        <v>345.69</v>
      </c>
      <c r="N21" s="36">
        <f>M21/E19</f>
        <v>0.051711293941660436</v>
      </c>
      <c r="O21" s="132">
        <f>($N$13-N21)/$N$13*100</f>
        <v>8.816455555846751</v>
      </c>
      <c r="P21" s="155"/>
    </row>
    <row r="22" spans="1:16" ht="15.75" customHeight="1">
      <c r="A22" s="18"/>
      <c r="B22" s="17"/>
      <c r="C22" s="150" t="s">
        <v>12</v>
      </c>
      <c r="D22" s="21" t="s">
        <v>24</v>
      </c>
      <c r="E22" s="156">
        <v>6521</v>
      </c>
      <c r="F22" s="9">
        <v>48334</v>
      </c>
      <c r="G22" s="10"/>
      <c r="H22" s="11">
        <f>F22/E22</f>
        <v>7.412053366048152</v>
      </c>
      <c r="I22" s="122">
        <f>($H$11-H22)/$H$11*100</f>
        <v>38.724031164339486</v>
      </c>
      <c r="J22" s="11"/>
      <c r="K22" s="122"/>
      <c r="L22" s="23">
        <f t="shared" si="0"/>
        <v>0.561</v>
      </c>
      <c r="M22" s="12">
        <f>F22*L22</f>
        <v>27115.374000000003</v>
      </c>
      <c r="N22" s="11">
        <f>M22/E22</f>
        <v>4.158161938353014</v>
      </c>
      <c r="O22" s="130">
        <f>($N$11-N22)/$N$11*100</f>
        <v>38.724031164339486</v>
      </c>
      <c r="P22" s="151" t="s">
        <v>52</v>
      </c>
    </row>
    <row r="23" spans="1:16" ht="15.75" customHeight="1">
      <c r="A23" s="18"/>
      <c r="B23" s="17"/>
      <c r="C23" s="148"/>
      <c r="D23" s="39" t="s">
        <v>25</v>
      </c>
      <c r="E23" s="157"/>
      <c r="F23" s="61"/>
      <c r="G23" s="31">
        <v>187</v>
      </c>
      <c r="H23" s="33"/>
      <c r="I23" s="123"/>
      <c r="J23" s="33">
        <f>G23/E22</f>
        <v>0.02867658334611256</v>
      </c>
      <c r="K23" s="123">
        <f>($J$12-J23)/$J$12*100</f>
        <v>47.992750156660065</v>
      </c>
      <c r="L23" s="58">
        <f t="shared" si="0"/>
        <v>2.58</v>
      </c>
      <c r="M23" s="35">
        <f>G23*L23</f>
        <v>482.46000000000004</v>
      </c>
      <c r="N23" s="33">
        <f>M23/E22</f>
        <v>0.07398558503297041</v>
      </c>
      <c r="O23" s="131">
        <f>($N$12-N23)/$N$12*100</f>
        <v>47.992750156660065</v>
      </c>
      <c r="P23" s="152"/>
    </row>
    <row r="24" spans="1:16" ht="15.75" customHeight="1">
      <c r="A24" s="18"/>
      <c r="B24" s="17"/>
      <c r="C24" s="149"/>
      <c r="D24" s="40" t="s">
        <v>35</v>
      </c>
      <c r="E24" s="158"/>
      <c r="F24" s="62"/>
      <c r="G24" s="32">
        <v>225</v>
      </c>
      <c r="H24" s="36"/>
      <c r="I24" s="124"/>
      <c r="J24" s="36">
        <f>G24/E22</f>
        <v>0.03450391044318356</v>
      </c>
      <c r="K24" s="124">
        <f>($J$13-J24)/$J$13*100</f>
        <v>-1.6051810220432334</v>
      </c>
      <c r="L24" s="59">
        <f t="shared" si="0"/>
        <v>1.67</v>
      </c>
      <c r="M24" s="38">
        <f>G24*L24</f>
        <v>375.75</v>
      </c>
      <c r="N24" s="36">
        <f>M24/E22</f>
        <v>0.057621530440116545</v>
      </c>
      <c r="O24" s="132">
        <f>($N$13-N24)/$N$13*100</f>
        <v>-1.6051810220432359</v>
      </c>
      <c r="P24" s="153"/>
    </row>
    <row r="25" spans="1:16" ht="15.75" customHeight="1">
      <c r="A25" s="18"/>
      <c r="B25" s="17"/>
      <c r="C25" s="150" t="s">
        <v>13</v>
      </c>
      <c r="D25" s="21" t="s">
        <v>24</v>
      </c>
      <c r="E25" s="156">
        <v>5574</v>
      </c>
      <c r="F25" s="9">
        <v>53114</v>
      </c>
      <c r="G25" s="10"/>
      <c r="H25" s="11">
        <f>F25/E25</f>
        <v>9.528884104772157</v>
      </c>
      <c r="I25" s="122">
        <f>($H$11-H25)/$H$11*100</f>
        <v>21.22404189408175</v>
      </c>
      <c r="J25" s="11"/>
      <c r="K25" s="122"/>
      <c r="L25" s="23">
        <f t="shared" si="0"/>
        <v>0.561</v>
      </c>
      <c r="M25" s="12">
        <f>F25*L25</f>
        <v>29796.954</v>
      </c>
      <c r="N25" s="11">
        <f>M25/E25</f>
        <v>5.34570398277718</v>
      </c>
      <c r="O25" s="130">
        <f>($N$11-N25)/$N$11*100</f>
        <v>21.224041894081765</v>
      </c>
      <c r="P25" s="151"/>
    </row>
    <row r="26" spans="1:16" ht="15.75" customHeight="1">
      <c r="A26" s="18"/>
      <c r="B26" s="17"/>
      <c r="C26" s="148"/>
      <c r="D26" s="39" t="s">
        <v>25</v>
      </c>
      <c r="E26" s="157"/>
      <c r="F26" s="61"/>
      <c r="G26" s="31">
        <v>283</v>
      </c>
      <c r="H26" s="33"/>
      <c r="I26" s="123"/>
      <c r="J26" s="33">
        <f>G26/E25</f>
        <v>0.050771438823107286</v>
      </c>
      <c r="K26" s="123">
        <f>($J$12-J26)/$J$12*100</f>
        <v>7.921983874095765</v>
      </c>
      <c r="L26" s="58">
        <f t="shared" si="0"/>
        <v>2.58</v>
      </c>
      <c r="M26" s="35">
        <f>G26*L26</f>
        <v>730.14</v>
      </c>
      <c r="N26" s="33">
        <f>M26/E25</f>
        <v>0.13099031216361678</v>
      </c>
      <c r="O26" s="131">
        <f>($N$12-N26)/$N$12*100</f>
        <v>7.921983874095773</v>
      </c>
      <c r="P26" s="152"/>
    </row>
    <row r="27" spans="1:16" ht="15.75" customHeight="1">
      <c r="A27" s="18"/>
      <c r="B27" s="17"/>
      <c r="C27" s="149"/>
      <c r="D27" s="40" t="s">
        <v>35</v>
      </c>
      <c r="E27" s="158"/>
      <c r="F27" s="62"/>
      <c r="G27" s="32">
        <v>216</v>
      </c>
      <c r="H27" s="36"/>
      <c r="I27" s="124"/>
      <c r="J27" s="36">
        <f>G27/E25</f>
        <v>0.038751345532831</v>
      </c>
      <c r="K27" s="124">
        <f>($J$13-J27)/$J$13*100</f>
        <v>-14.112789742905314</v>
      </c>
      <c r="L27" s="59">
        <f t="shared" si="0"/>
        <v>1.67</v>
      </c>
      <c r="M27" s="38">
        <f>G27*L27</f>
        <v>360.71999999999997</v>
      </c>
      <c r="N27" s="36">
        <f>M27/E25</f>
        <v>0.06471474703982777</v>
      </c>
      <c r="O27" s="132">
        <f>($N$13-N27)/$N$13*100</f>
        <v>-14.112789742905306</v>
      </c>
      <c r="P27" s="153"/>
    </row>
    <row r="28" spans="1:16" ht="15.75" customHeight="1">
      <c r="A28" s="18"/>
      <c r="B28" s="17"/>
      <c r="C28" s="150" t="s">
        <v>14</v>
      </c>
      <c r="D28" s="21" t="s">
        <v>24</v>
      </c>
      <c r="E28" s="156"/>
      <c r="F28" s="9"/>
      <c r="G28" s="10"/>
      <c r="H28" s="11" t="e">
        <f>F28/E28</f>
        <v>#DIV/0!</v>
      </c>
      <c r="I28" s="122" t="e">
        <f>($H$11-H28)/$H$11*100</f>
        <v>#DIV/0!</v>
      </c>
      <c r="J28" s="11"/>
      <c r="K28" s="122"/>
      <c r="L28" s="23">
        <f t="shared" si="0"/>
        <v>0.561</v>
      </c>
      <c r="M28" s="12">
        <f>F28*L28</f>
        <v>0</v>
      </c>
      <c r="N28" s="11" t="e">
        <f>M28/E28</f>
        <v>#DIV/0!</v>
      </c>
      <c r="O28" s="130" t="e">
        <f>($N$11-N28)/$N$11*100</f>
        <v>#DIV/0!</v>
      </c>
      <c r="P28" s="151"/>
    </row>
    <row r="29" spans="1:16" ht="15.75" customHeight="1">
      <c r="A29" s="18"/>
      <c r="B29" s="17"/>
      <c r="C29" s="148"/>
      <c r="D29" s="39" t="s">
        <v>25</v>
      </c>
      <c r="E29" s="157"/>
      <c r="F29" s="61"/>
      <c r="G29" s="31"/>
      <c r="H29" s="33"/>
      <c r="I29" s="123"/>
      <c r="J29" s="33" t="e">
        <f>G29/E28</f>
        <v>#DIV/0!</v>
      </c>
      <c r="K29" s="123" t="e">
        <f>($J$12-J29)/$J$12*100</f>
        <v>#DIV/0!</v>
      </c>
      <c r="L29" s="58">
        <f t="shared" si="0"/>
        <v>2.58</v>
      </c>
      <c r="M29" s="35">
        <f>G29*L29</f>
        <v>0</v>
      </c>
      <c r="N29" s="33" t="e">
        <f>M29/E28</f>
        <v>#DIV/0!</v>
      </c>
      <c r="O29" s="131" t="e">
        <f>($N$12-N29)/$N$12*100</f>
        <v>#DIV/0!</v>
      </c>
      <c r="P29" s="152"/>
    </row>
    <row r="30" spans="1:16" ht="15.75" customHeight="1">
      <c r="A30" s="18"/>
      <c r="B30" s="17"/>
      <c r="C30" s="149"/>
      <c r="D30" s="40" t="s">
        <v>35</v>
      </c>
      <c r="E30" s="158"/>
      <c r="F30" s="62"/>
      <c r="G30" s="32"/>
      <c r="H30" s="36"/>
      <c r="I30" s="124"/>
      <c r="J30" s="36" t="e">
        <f>G30/E28</f>
        <v>#DIV/0!</v>
      </c>
      <c r="K30" s="124" t="e">
        <f>($J$13-J30)/$J$13*100</f>
        <v>#DIV/0!</v>
      </c>
      <c r="L30" s="59">
        <f t="shared" si="0"/>
        <v>1.67</v>
      </c>
      <c r="M30" s="38">
        <f>G30*L30</f>
        <v>0</v>
      </c>
      <c r="N30" s="36" t="e">
        <f>M30/E28</f>
        <v>#DIV/0!</v>
      </c>
      <c r="O30" s="132" t="e">
        <f>($N$13-N30)/$N$13*100</f>
        <v>#DIV/0!</v>
      </c>
      <c r="P30" s="153"/>
    </row>
    <row r="31" spans="1:16" ht="15.75" customHeight="1">
      <c r="A31" s="18"/>
      <c r="B31" s="17"/>
      <c r="C31" s="150" t="s">
        <v>15</v>
      </c>
      <c r="D31" s="21" t="s">
        <v>24</v>
      </c>
      <c r="E31" s="156"/>
      <c r="F31" s="9"/>
      <c r="G31" s="10"/>
      <c r="H31" s="11" t="e">
        <f>F31/E31</f>
        <v>#DIV/0!</v>
      </c>
      <c r="I31" s="122" t="e">
        <f>($H$11-H31)/$H$11*100</f>
        <v>#DIV/0!</v>
      </c>
      <c r="J31" s="11"/>
      <c r="K31" s="122"/>
      <c r="L31" s="23">
        <f t="shared" si="0"/>
        <v>0.561</v>
      </c>
      <c r="M31" s="12">
        <f>F31*L31</f>
        <v>0</v>
      </c>
      <c r="N31" s="11" t="e">
        <f>M31/E31</f>
        <v>#DIV/0!</v>
      </c>
      <c r="O31" s="130" t="e">
        <f>($N$11-N31)/$N$11*100</f>
        <v>#DIV/0!</v>
      </c>
      <c r="P31" s="151"/>
    </row>
    <row r="32" spans="1:16" ht="15.75" customHeight="1">
      <c r="A32" s="18"/>
      <c r="B32" s="17"/>
      <c r="C32" s="148"/>
      <c r="D32" s="39" t="s">
        <v>25</v>
      </c>
      <c r="E32" s="157"/>
      <c r="F32" s="61"/>
      <c r="G32" s="31"/>
      <c r="H32" s="33"/>
      <c r="I32" s="123"/>
      <c r="J32" s="33" t="e">
        <f>G32/E31</f>
        <v>#DIV/0!</v>
      </c>
      <c r="K32" s="123" t="e">
        <f>($J$12-J32)/$J$12*100</f>
        <v>#DIV/0!</v>
      </c>
      <c r="L32" s="58">
        <f t="shared" si="0"/>
        <v>2.58</v>
      </c>
      <c r="M32" s="35">
        <f>G32*L32</f>
        <v>0</v>
      </c>
      <c r="N32" s="33" t="e">
        <f>M32/E31</f>
        <v>#DIV/0!</v>
      </c>
      <c r="O32" s="131" t="e">
        <f>($N$12-N32)/$N$12*100</f>
        <v>#DIV/0!</v>
      </c>
      <c r="P32" s="152"/>
    </row>
    <row r="33" spans="1:16" ht="15.75" customHeight="1">
      <c r="A33" s="18"/>
      <c r="B33" s="17"/>
      <c r="C33" s="149"/>
      <c r="D33" s="40" t="s">
        <v>35</v>
      </c>
      <c r="E33" s="158"/>
      <c r="F33" s="62"/>
      <c r="G33" s="32"/>
      <c r="H33" s="36"/>
      <c r="I33" s="124"/>
      <c r="J33" s="36" t="e">
        <f>G33/E31</f>
        <v>#DIV/0!</v>
      </c>
      <c r="K33" s="124" t="e">
        <f>($J$13-J33)/$J$13*100</f>
        <v>#DIV/0!</v>
      </c>
      <c r="L33" s="59">
        <f t="shared" si="0"/>
        <v>1.67</v>
      </c>
      <c r="M33" s="38">
        <f>G33*L33</f>
        <v>0</v>
      </c>
      <c r="N33" s="36" t="e">
        <f>M33/E31</f>
        <v>#DIV/0!</v>
      </c>
      <c r="O33" s="132" t="e">
        <f>($N$13-N33)/$N$13*100</f>
        <v>#DIV/0!</v>
      </c>
      <c r="P33" s="153"/>
    </row>
    <row r="34" spans="1:16" ht="15.75" customHeight="1">
      <c r="A34" s="18"/>
      <c r="B34" s="17"/>
      <c r="C34" s="147" t="s">
        <v>16</v>
      </c>
      <c r="D34" s="21" t="s">
        <v>24</v>
      </c>
      <c r="E34" s="156"/>
      <c r="F34" s="9"/>
      <c r="G34" s="10"/>
      <c r="H34" s="11" t="e">
        <f>F34/E34</f>
        <v>#DIV/0!</v>
      </c>
      <c r="I34" s="122" t="e">
        <f>($H$11-H34)/$H$11*100</f>
        <v>#DIV/0!</v>
      </c>
      <c r="J34" s="11"/>
      <c r="K34" s="122"/>
      <c r="L34" s="23">
        <f t="shared" si="0"/>
        <v>0.561</v>
      </c>
      <c r="M34" s="12">
        <f>F34*L34</f>
        <v>0</v>
      </c>
      <c r="N34" s="11" t="e">
        <f>M34/E34</f>
        <v>#DIV/0!</v>
      </c>
      <c r="O34" s="130" t="e">
        <f>($N$11-N34)/$N$11*100</f>
        <v>#DIV/0!</v>
      </c>
      <c r="P34" s="151"/>
    </row>
    <row r="35" spans="1:16" ht="15.75" customHeight="1">
      <c r="A35" s="18"/>
      <c r="B35" s="17"/>
      <c r="C35" s="148"/>
      <c r="D35" s="39" t="s">
        <v>25</v>
      </c>
      <c r="E35" s="157"/>
      <c r="F35" s="61"/>
      <c r="G35" s="31"/>
      <c r="H35" s="33"/>
      <c r="I35" s="123"/>
      <c r="J35" s="33" t="e">
        <f>G35/E34</f>
        <v>#DIV/0!</v>
      </c>
      <c r="K35" s="123" t="e">
        <f>($J$12-J35)/$J$12*100</f>
        <v>#DIV/0!</v>
      </c>
      <c r="L35" s="58">
        <f t="shared" si="0"/>
        <v>2.58</v>
      </c>
      <c r="M35" s="35">
        <f>G35*L35</f>
        <v>0</v>
      </c>
      <c r="N35" s="33" t="e">
        <f>M35/E34</f>
        <v>#DIV/0!</v>
      </c>
      <c r="O35" s="131" t="e">
        <f>($N$12-N35)/$N$12*100</f>
        <v>#DIV/0!</v>
      </c>
      <c r="P35" s="152"/>
    </row>
    <row r="36" spans="1:16" ht="15.75" customHeight="1">
      <c r="A36" s="18"/>
      <c r="B36" s="17"/>
      <c r="C36" s="149"/>
      <c r="D36" s="40" t="s">
        <v>35</v>
      </c>
      <c r="E36" s="158"/>
      <c r="F36" s="62"/>
      <c r="G36" s="32"/>
      <c r="H36" s="36"/>
      <c r="I36" s="124"/>
      <c r="J36" s="36" t="e">
        <f>G36/E34</f>
        <v>#DIV/0!</v>
      </c>
      <c r="K36" s="124" t="e">
        <f>($J$13-J36)/$J$13*100</f>
        <v>#DIV/0!</v>
      </c>
      <c r="L36" s="59">
        <f t="shared" si="0"/>
        <v>1.67</v>
      </c>
      <c r="M36" s="38">
        <f>G36*L36</f>
        <v>0</v>
      </c>
      <c r="N36" s="36" t="e">
        <f>M36/E34</f>
        <v>#DIV/0!</v>
      </c>
      <c r="O36" s="132" t="e">
        <f>($N$13-N36)/$N$13*100</f>
        <v>#DIV/0!</v>
      </c>
      <c r="P36" s="153"/>
    </row>
    <row r="37" spans="1:16" ht="15.75" customHeight="1">
      <c r="A37" s="18"/>
      <c r="B37" s="17"/>
      <c r="C37" s="147" t="s">
        <v>17</v>
      </c>
      <c r="D37" s="21" t="s">
        <v>24</v>
      </c>
      <c r="E37" s="156"/>
      <c r="F37" s="9"/>
      <c r="G37" s="10"/>
      <c r="H37" s="11" t="e">
        <f>F37/E37</f>
        <v>#DIV/0!</v>
      </c>
      <c r="I37" s="122" t="e">
        <f>($H$11-H37)/$H$11*100</f>
        <v>#DIV/0!</v>
      </c>
      <c r="J37" s="11"/>
      <c r="K37" s="122"/>
      <c r="L37" s="23">
        <f t="shared" si="0"/>
        <v>0.561</v>
      </c>
      <c r="M37" s="12">
        <f>F37*L37</f>
        <v>0</v>
      </c>
      <c r="N37" s="11" t="e">
        <f>M37/E37</f>
        <v>#DIV/0!</v>
      </c>
      <c r="O37" s="130" t="e">
        <f>($N$11-N37)/$N$11*100</f>
        <v>#DIV/0!</v>
      </c>
      <c r="P37" s="151"/>
    </row>
    <row r="38" spans="1:16" ht="15.75" customHeight="1">
      <c r="A38" s="18"/>
      <c r="B38" s="17"/>
      <c r="C38" s="148"/>
      <c r="D38" s="39" t="s">
        <v>25</v>
      </c>
      <c r="E38" s="157"/>
      <c r="F38" s="61"/>
      <c r="G38" s="31"/>
      <c r="H38" s="33"/>
      <c r="I38" s="123"/>
      <c r="J38" s="33" t="e">
        <f>G38/E37</f>
        <v>#DIV/0!</v>
      </c>
      <c r="K38" s="123" t="e">
        <f>($J$12-J38)/$J$12*100</f>
        <v>#DIV/0!</v>
      </c>
      <c r="L38" s="58">
        <f t="shared" si="0"/>
        <v>2.58</v>
      </c>
      <c r="M38" s="35">
        <f>G38*L38</f>
        <v>0</v>
      </c>
      <c r="N38" s="33" t="e">
        <f>M38/E37</f>
        <v>#DIV/0!</v>
      </c>
      <c r="O38" s="131" t="e">
        <f>($N$12-N38)/$N$12*100</f>
        <v>#DIV/0!</v>
      </c>
      <c r="P38" s="152"/>
    </row>
    <row r="39" spans="1:16" ht="15.75" customHeight="1">
      <c r="A39" s="18"/>
      <c r="B39" s="17"/>
      <c r="C39" s="149"/>
      <c r="D39" s="40" t="s">
        <v>35</v>
      </c>
      <c r="E39" s="158"/>
      <c r="F39" s="62"/>
      <c r="G39" s="32"/>
      <c r="H39" s="36"/>
      <c r="I39" s="124"/>
      <c r="J39" s="36" t="e">
        <f>G39/E37</f>
        <v>#DIV/0!</v>
      </c>
      <c r="K39" s="124" t="e">
        <f>($J$13-J39)/$J$13*100</f>
        <v>#DIV/0!</v>
      </c>
      <c r="L39" s="59">
        <f t="shared" si="0"/>
        <v>1.67</v>
      </c>
      <c r="M39" s="38">
        <f>G39*L39</f>
        <v>0</v>
      </c>
      <c r="N39" s="36" t="e">
        <f>M39/E37</f>
        <v>#DIV/0!</v>
      </c>
      <c r="O39" s="132" t="e">
        <f>($N$13-N39)/$N$13*100</f>
        <v>#DIV/0!</v>
      </c>
      <c r="P39" s="153"/>
    </row>
    <row r="40" spans="1:16" ht="15.75" customHeight="1">
      <c r="A40" s="18"/>
      <c r="B40" s="17"/>
      <c r="C40" s="147" t="s">
        <v>18</v>
      </c>
      <c r="D40" s="21" t="s">
        <v>24</v>
      </c>
      <c r="E40" s="156"/>
      <c r="F40" s="9"/>
      <c r="G40" s="10"/>
      <c r="H40" s="11" t="e">
        <f>F40/E40</f>
        <v>#DIV/0!</v>
      </c>
      <c r="I40" s="122" t="e">
        <f>($H$11-H40)/$H$11*100</f>
        <v>#DIV/0!</v>
      </c>
      <c r="J40" s="11"/>
      <c r="K40" s="122"/>
      <c r="L40" s="23">
        <f t="shared" si="0"/>
        <v>0.561</v>
      </c>
      <c r="M40" s="12">
        <f>F40*L40</f>
        <v>0</v>
      </c>
      <c r="N40" s="11" t="e">
        <f>M40/E40</f>
        <v>#DIV/0!</v>
      </c>
      <c r="O40" s="130" t="e">
        <f>($N$11-N40)/$N$11*100</f>
        <v>#DIV/0!</v>
      </c>
      <c r="P40" s="151"/>
    </row>
    <row r="41" spans="1:16" ht="15.75" customHeight="1">
      <c r="A41" s="18"/>
      <c r="B41" s="17"/>
      <c r="C41" s="148"/>
      <c r="D41" s="39" t="s">
        <v>25</v>
      </c>
      <c r="E41" s="157"/>
      <c r="F41" s="61"/>
      <c r="G41" s="31"/>
      <c r="H41" s="33"/>
      <c r="I41" s="123"/>
      <c r="J41" s="33" t="e">
        <f>G41/E40</f>
        <v>#DIV/0!</v>
      </c>
      <c r="K41" s="123" t="e">
        <f>($J$12-J41)/$J$12*100</f>
        <v>#DIV/0!</v>
      </c>
      <c r="L41" s="58">
        <f t="shared" si="0"/>
        <v>2.58</v>
      </c>
      <c r="M41" s="35">
        <f>G41*L41</f>
        <v>0</v>
      </c>
      <c r="N41" s="33" t="e">
        <f>M41/E40</f>
        <v>#DIV/0!</v>
      </c>
      <c r="O41" s="131" t="e">
        <f>($N$12-N41)/$N$12*100</f>
        <v>#DIV/0!</v>
      </c>
      <c r="P41" s="152"/>
    </row>
    <row r="42" spans="1:16" ht="15.75" customHeight="1">
      <c r="A42" s="18"/>
      <c r="B42" s="17"/>
      <c r="C42" s="149"/>
      <c r="D42" s="40" t="s">
        <v>35</v>
      </c>
      <c r="E42" s="158"/>
      <c r="F42" s="62"/>
      <c r="G42" s="32"/>
      <c r="H42" s="36"/>
      <c r="I42" s="124"/>
      <c r="J42" s="36" t="e">
        <f>G42/E40</f>
        <v>#DIV/0!</v>
      </c>
      <c r="K42" s="124" t="e">
        <f>($J$13-J42)/$J$13*100</f>
        <v>#DIV/0!</v>
      </c>
      <c r="L42" s="59">
        <f t="shared" si="0"/>
        <v>1.67</v>
      </c>
      <c r="M42" s="38">
        <f>G42*L42</f>
        <v>0</v>
      </c>
      <c r="N42" s="36" t="e">
        <f>M42/E40</f>
        <v>#DIV/0!</v>
      </c>
      <c r="O42" s="132" t="e">
        <f>($N$13-N42)/$N$13*100</f>
        <v>#DIV/0!</v>
      </c>
      <c r="P42" s="153"/>
    </row>
    <row r="43" spans="1:16" ht="15.75" customHeight="1">
      <c r="A43" s="18"/>
      <c r="B43" s="17"/>
      <c r="C43" s="147" t="s">
        <v>19</v>
      </c>
      <c r="D43" s="21" t="s">
        <v>24</v>
      </c>
      <c r="E43" s="156"/>
      <c r="F43" s="9"/>
      <c r="G43" s="10"/>
      <c r="H43" s="11" t="e">
        <f>F43/E43</f>
        <v>#DIV/0!</v>
      </c>
      <c r="I43" s="122" t="e">
        <f>($H$11-H43)/$H$11*100</f>
        <v>#DIV/0!</v>
      </c>
      <c r="J43" s="11"/>
      <c r="K43" s="122"/>
      <c r="L43" s="23">
        <f t="shared" si="0"/>
        <v>0.561</v>
      </c>
      <c r="M43" s="12">
        <f>F43*L43</f>
        <v>0</v>
      </c>
      <c r="N43" s="11" t="e">
        <f>M43/E43</f>
        <v>#DIV/0!</v>
      </c>
      <c r="O43" s="130" t="e">
        <f>($N$11-N43)/$N$11*100</f>
        <v>#DIV/0!</v>
      </c>
      <c r="P43" s="151"/>
    </row>
    <row r="44" spans="1:16" ht="15.75" customHeight="1">
      <c r="A44" s="18"/>
      <c r="B44" s="17"/>
      <c r="C44" s="148"/>
      <c r="D44" s="39" t="s">
        <v>25</v>
      </c>
      <c r="E44" s="157"/>
      <c r="F44" s="61"/>
      <c r="G44" s="31"/>
      <c r="H44" s="33"/>
      <c r="I44" s="123"/>
      <c r="J44" s="33" t="e">
        <f>G44/E43</f>
        <v>#DIV/0!</v>
      </c>
      <c r="K44" s="123" t="e">
        <f>($J$12-J44)/$J$12*100</f>
        <v>#DIV/0!</v>
      </c>
      <c r="L44" s="58">
        <f t="shared" si="0"/>
        <v>2.58</v>
      </c>
      <c r="M44" s="35">
        <f>G44*L44</f>
        <v>0</v>
      </c>
      <c r="N44" s="33" t="e">
        <f>M44/E43</f>
        <v>#DIV/0!</v>
      </c>
      <c r="O44" s="131" t="e">
        <f>($N$12-N44)/$N$12*100</f>
        <v>#DIV/0!</v>
      </c>
      <c r="P44" s="152"/>
    </row>
    <row r="45" spans="1:16" ht="15.75" customHeight="1">
      <c r="A45" s="18"/>
      <c r="B45" s="17"/>
      <c r="C45" s="149"/>
      <c r="D45" s="40" t="s">
        <v>35</v>
      </c>
      <c r="E45" s="158"/>
      <c r="F45" s="62"/>
      <c r="G45" s="32"/>
      <c r="H45" s="36"/>
      <c r="I45" s="124"/>
      <c r="J45" s="36" t="e">
        <f>G45/E43</f>
        <v>#DIV/0!</v>
      </c>
      <c r="K45" s="124" t="e">
        <f>($J$13-J45)/$J$13*100</f>
        <v>#DIV/0!</v>
      </c>
      <c r="L45" s="59">
        <f t="shared" si="0"/>
        <v>1.67</v>
      </c>
      <c r="M45" s="38">
        <f>G45*L45</f>
        <v>0</v>
      </c>
      <c r="N45" s="36" t="e">
        <f>M45/E43</f>
        <v>#DIV/0!</v>
      </c>
      <c r="O45" s="132" t="e">
        <f>($N$13-N45)/$N$13*100</f>
        <v>#DIV/0!</v>
      </c>
      <c r="P45" s="153"/>
    </row>
    <row r="46" spans="1:16" ht="15.75" customHeight="1">
      <c r="A46" s="18"/>
      <c r="B46" s="17"/>
      <c r="C46" s="147" t="s">
        <v>20</v>
      </c>
      <c r="D46" s="21" t="s">
        <v>24</v>
      </c>
      <c r="E46" s="156"/>
      <c r="F46" s="9"/>
      <c r="G46" s="10"/>
      <c r="H46" s="11" t="e">
        <f>F46/E46</f>
        <v>#DIV/0!</v>
      </c>
      <c r="I46" s="122" t="e">
        <f>($H$11-H46)/$H$11*100</f>
        <v>#DIV/0!</v>
      </c>
      <c r="J46" s="11"/>
      <c r="K46" s="122"/>
      <c r="L46" s="23">
        <f t="shared" si="0"/>
        <v>0.561</v>
      </c>
      <c r="M46" s="12">
        <f>F46*L46</f>
        <v>0</v>
      </c>
      <c r="N46" s="11" t="e">
        <f>M46/E46</f>
        <v>#DIV/0!</v>
      </c>
      <c r="O46" s="130" t="e">
        <f>($N$11-N46)/$N$11*100</f>
        <v>#DIV/0!</v>
      </c>
      <c r="P46" s="151"/>
    </row>
    <row r="47" spans="1:16" ht="15.75" customHeight="1">
      <c r="A47" s="18"/>
      <c r="B47" s="17"/>
      <c r="C47" s="148"/>
      <c r="D47" s="39" t="s">
        <v>25</v>
      </c>
      <c r="E47" s="157"/>
      <c r="F47" s="61"/>
      <c r="G47" s="31"/>
      <c r="H47" s="33"/>
      <c r="I47" s="123"/>
      <c r="J47" s="33" t="e">
        <f>G47/E46</f>
        <v>#DIV/0!</v>
      </c>
      <c r="K47" s="123" t="e">
        <f>($J$12-J47)/$J$12*100</f>
        <v>#DIV/0!</v>
      </c>
      <c r="L47" s="58">
        <f t="shared" si="0"/>
        <v>2.58</v>
      </c>
      <c r="M47" s="35">
        <f>G47*L47</f>
        <v>0</v>
      </c>
      <c r="N47" s="33" t="e">
        <f>M47/E46</f>
        <v>#DIV/0!</v>
      </c>
      <c r="O47" s="131" t="e">
        <f>($N$12-N47)/$N$12*100</f>
        <v>#DIV/0!</v>
      </c>
      <c r="P47" s="152"/>
    </row>
    <row r="48" spans="1:16" ht="15.75" customHeight="1">
      <c r="A48" s="18"/>
      <c r="B48" s="17"/>
      <c r="C48" s="149"/>
      <c r="D48" s="40" t="s">
        <v>35</v>
      </c>
      <c r="E48" s="158"/>
      <c r="F48" s="62"/>
      <c r="G48" s="32"/>
      <c r="H48" s="36"/>
      <c r="I48" s="124"/>
      <c r="J48" s="36" t="e">
        <f>G48/E46</f>
        <v>#DIV/0!</v>
      </c>
      <c r="K48" s="124" t="e">
        <f>($J$13-J48)/$J$13*100</f>
        <v>#DIV/0!</v>
      </c>
      <c r="L48" s="59">
        <f t="shared" si="0"/>
        <v>1.67</v>
      </c>
      <c r="M48" s="38">
        <f>G48*L48</f>
        <v>0</v>
      </c>
      <c r="N48" s="36" t="e">
        <f>M48/E46</f>
        <v>#DIV/0!</v>
      </c>
      <c r="O48" s="132" t="e">
        <f>($N$13-N48)/$N$13*100</f>
        <v>#DIV/0!</v>
      </c>
      <c r="P48" s="153"/>
    </row>
    <row r="49" spans="1:16" ht="15.75" customHeight="1">
      <c r="A49" s="18"/>
      <c r="B49" s="17"/>
      <c r="C49" s="147" t="s">
        <v>21</v>
      </c>
      <c r="D49" s="21" t="s">
        <v>24</v>
      </c>
      <c r="E49" s="156"/>
      <c r="F49" s="9"/>
      <c r="G49" s="10"/>
      <c r="H49" s="11" t="e">
        <f>F49/E49</f>
        <v>#DIV/0!</v>
      </c>
      <c r="I49" s="122" t="e">
        <f>($H$11-H49)/$H$11*100</f>
        <v>#DIV/0!</v>
      </c>
      <c r="J49" s="11"/>
      <c r="K49" s="122"/>
      <c r="L49" s="23">
        <f t="shared" si="0"/>
        <v>0.561</v>
      </c>
      <c r="M49" s="12">
        <f>F49*L49</f>
        <v>0</v>
      </c>
      <c r="N49" s="11" t="e">
        <f>M49/E49</f>
        <v>#DIV/0!</v>
      </c>
      <c r="O49" s="130" t="e">
        <f>($N$11-N49)/$N$11*100</f>
        <v>#DIV/0!</v>
      </c>
      <c r="P49" s="151"/>
    </row>
    <row r="50" spans="1:16" ht="15.75" customHeight="1">
      <c r="A50" s="18"/>
      <c r="B50" s="17"/>
      <c r="C50" s="148"/>
      <c r="D50" s="39" t="s">
        <v>25</v>
      </c>
      <c r="E50" s="157"/>
      <c r="F50" s="61"/>
      <c r="G50" s="31"/>
      <c r="H50" s="33"/>
      <c r="I50" s="123"/>
      <c r="J50" s="33" t="e">
        <f>G50/E49</f>
        <v>#DIV/0!</v>
      </c>
      <c r="K50" s="123" t="e">
        <f>($J$12-J50)/$J$12*100</f>
        <v>#DIV/0!</v>
      </c>
      <c r="L50" s="58">
        <f t="shared" si="0"/>
        <v>2.58</v>
      </c>
      <c r="M50" s="35">
        <f>G50*L50</f>
        <v>0</v>
      </c>
      <c r="N50" s="33" t="e">
        <f>M50/E49</f>
        <v>#DIV/0!</v>
      </c>
      <c r="O50" s="131" t="e">
        <f>($N$12-N50)/$N$12*100</f>
        <v>#DIV/0!</v>
      </c>
      <c r="P50" s="152"/>
    </row>
    <row r="51" spans="1:16" ht="15.75" customHeight="1">
      <c r="A51" s="19"/>
      <c r="B51" s="93"/>
      <c r="C51" s="149"/>
      <c r="D51" s="40" t="s">
        <v>35</v>
      </c>
      <c r="E51" s="158"/>
      <c r="F51" s="62"/>
      <c r="G51" s="32"/>
      <c r="H51" s="36"/>
      <c r="I51" s="124"/>
      <c r="J51" s="36" t="e">
        <f>G51/E49</f>
        <v>#DIV/0!</v>
      </c>
      <c r="K51" s="124" t="e">
        <f>($J$13-J51)/$J$13*100</f>
        <v>#DIV/0!</v>
      </c>
      <c r="L51" s="59">
        <f t="shared" si="0"/>
        <v>1.67</v>
      </c>
      <c r="M51" s="38">
        <f>G51*L51</f>
        <v>0</v>
      </c>
      <c r="N51" s="36" t="e">
        <f>M51/E49</f>
        <v>#DIV/0!</v>
      </c>
      <c r="O51" s="132" t="e">
        <f>($N$13-N51)/$N$13*100</f>
        <v>#DIV/0!</v>
      </c>
      <c r="P51" s="153"/>
    </row>
    <row r="52" spans="3:16" s="74" customFormat="1" ht="15.75" customHeight="1" thickBot="1">
      <c r="C52" s="83"/>
      <c r="D52" s="76"/>
      <c r="E52" s="77"/>
      <c r="F52" s="78"/>
      <c r="G52" s="78"/>
      <c r="H52" s="79"/>
      <c r="I52" s="125"/>
      <c r="J52" s="79"/>
      <c r="K52" s="125"/>
      <c r="L52" s="80"/>
      <c r="M52" s="81"/>
      <c r="N52" s="79"/>
      <c r="O52" s="125"/>
      <c r="P52" s="82"/>
    </row>
    <row r="53" spans="1:16" ht="15.75" customHeight="1">
      <c r="A53" s="96"/>
      <c r="B53" s="55" t="s">
        <v>49</v>
      </c>
      <c r="C53" s="55"/>
      <c r="D53" s="22" t="s">
        <v>24</v>
      </c>
      <c r="E53" s="162">
        <f>SUM(E16:E49)</f>
        <v>23302</v>
      </c>
      <c r="F53" s="13">
        <f>SUM(F16:F49)</f>
        <v>237119</v>
      </c>
      <c r="G53" s="13"/>
      <c r="H53" s="101">
        <f>F53/E53</f>
        <v>10.17590764741224</v>
      </c>
      <c r="I53" s="126">
        <f>($H$11-H53)/$H$11*100</f>
        <v>15.875052555127386</v>
      </c>
      <c r="J53" s="101"/>
      <c r="K53" s="126"/>
      <c r="L53" s="24">
        <f>L49</f>
        <v>0.561</v>
      </c>
      <c r="M53" s="15">
        <f>F53*L53</f>
        <v>133023.75900000002</v>
      </c>
      <c r="N53" s="14">
        <f>M53/E53</f>
        <v>5.708684190198267</v>
      </c>
      <c r="O53" s="133">
        <f>($N$11-N53)/$N$11*100</f>
        <v>15.875052555127395</v>
      </c>
      <c r="P53" s="159"/>
    </row>
    <row r="54" spans="1:16" ht="15.75" customHeight="1">
      <c r="A54" s="49"/>
      <c r="B54" s="18"/>
      <c r="C54" s="17"/>
      <c r="D54" s="39" t="s">
        <v>25</v>
      </c>
      <c r="E54" s="163"/>
      <c r="F54" s="50"/>
      <c r="G54" s="50">
        <f>SUM(G17+G20+G23+G26+G29+G32+G35+G38+G41+G44+G47+G50)</f>
        <v>1032</v>
      </c>
      <c r="H54" s="102"/>
      <c r="I54" s="127"/>
      <c r="J54" s="102">
        <f>G54/E53</f>
        <v>0.044288043944725776</v>
      </c>
      <c r="K54" s="127">
        <f>($J$12-J54)/$J$12*100</f>
        <v>19.680132786167146</v>
      </c>
      <c r="L54" s="58">
        <f>L50</f>
        <v>2.58</v>
      </c>
      <c r="M54" s="35">
        <f>G54*L54</f>
        <v>2662.56</v>
      </c>
      <c r="N54" s="33">
        <f>M54/E53</f>
        <v>0.1142631533773925</v>
      </c>
      <c r="O54" s="125">
        <f>($N$12-N54)/$N$12*100</f>
        <v>19.680132786167146</v>
      </c>
      <c r="P54" s="160"/>
    </row>
    <row r="55" spans="1:16" ht="15.75" customHeight="1" thickBot="1">
      <c r="A55" s="56"/>
      <c r="B55" s="94"/>
      <c r="C55" s="41"/>
      <c r="D55" s="47" t="s">
        <v>35</v>
      </c>
      <c r="E55" s="164"/>
      <c r="F55" s="51"/>
      <c r="G55" s="52">
        <f>SUM(G18+G21+G24+G27+G30+G33+G36+G39+G42+G45+G48+G51)</f>
        <v>802</v>
      </c>
      <c r="H55" s="103"/>
      <c r="I55" s="128"/>
      <c r="J55" s="103">
        <f>G55/E53</f>
        <v>0.034417646553943866</v>
      </c>
      <c r="K55" s="128">
        <f>($J$13-J55)/$J$13*100</f>
        <v>-1.3511559573683993</v>
      </c>
      <c r="L55" s="60">
        <f>L51</f>
        <v>1.67</v>
      </c>
      <c r="M55" s="54">
        <f>G55*L55</f>
        <v>1339.34</v>
      </c>
      <c r="N55" s="53">
        <f>M55/E53</f>
        <v>0.05747746974508625</v>
      </c>
      <c r="O55" s="134">
        <f>($N$13-N55)/$N$13*100</f>
        <v>-1.351155957368391</v>
      </c>
      <c r="P55" s="161"/>
    </row>
    <row r="56" spans="1:16" ht="15.75" customHeight="1" thickBot="1">
      <c r="A56" s="48"/>
      <c r="B56" s="95" t="s">
        <v>50</v>
      </c>
      <c r="C56" s="95"/>
      <c r="D56" s="42"/>
      <c r="E56" s="4">
        <f>E53</f>
        <v>23302</v>
      </c>
      <c r="F56" s="4">
        <f>SUM(F53:F55)</f>
        <v>237119</v>
      </c>
      <c r="G56" s="4">
        <f>SUM(G53:G55)</f>
        <v>1834</v>
      </c>
      <c r="H56" s="5">
        <f>F56/E56</f>
        <v>10.17590764741224</v>
      </c>
      <c r="I56" s="137">
        <f>(H14-H56)/H14*100</f>
        <v>15.875052555127386</v>
      </c>
      <c r="J56" s="5">
        <f>G56/E56</f>
        <v>0.07870569049866964</v>
      </c>
      <c r="K56" s="137">
        <f>(J14-J56)/J14*100</f>
        <v>11.664303606126381</v>
      </c>
      <c r="L56" s="30" t="s">
        <v>41</v>
      </c>
      <c r="M56" s="8">
        <f>SUM(M53:M55)</f>
        <v>137025.659</v>
      </c>
      <c r="N56" s="5">
        <f>M56/E56</f>
        <v>5.8804248133207455</v>
      </c>
      <c r="O56" s="136">
        <f>(N14-N56)/N14*100</f>
        <v>15.812688589032156</v>
      </c>
      <c r="P56" s="97"/>
    </row>
    <row r="58" spans="1:16" ht="13.5">
      <c r="A58" s="27" t="s">
        <v>46</v>
      </c>
      <c r="L58" s="141" t="s">
        <v>34</v>
      </c>
      <c r="M58" s="139"/>
      <c r="N58" s="140"/>
      <c r="O58" s="140"/>
      <c r="P58" s="6"/>
    </row>
    <row r="59" spans="12:16" ht="13.5">
      <c r="L59" s="25" t="s">
        <v>72</v>
      </c>
      <c r="M59" s="26" t="s">
        <v>73</v>
      </c>
      <c r="N59" s="25" t="s">
        <v>74</v>
      </c>
      <c r="O59" s="26" t="s">
        <v>74</v>
      </c>
      <c r="P59" s="143"/>
    </row>
    <row r="60" spans="1:16" ht="13.5">
      <c r="A60" s="27" t="s">
        <v>44</v>
      </c>
      <c r="L60" s="25" t="s">
        <v>25</v>
      </c>
      <c r="M60" s="26" t="s">
        <v>78</v>
      </c>
      <c r="N60" s="25" t="s">
        <v>37</v>
      </c>
      <c r="O60" s="26" t="s">
        <v>79</v>
      </c>
      <c r="P60" s="143"/>
    </row>
    <row r="61" spans="12:16" ht="13.5">
      <c r="L61" s="25" t="s">
        <v>39</v>
      </c>
      <c r="M61" s="26" t="s">
        <v>81</v>
      </c>
      <c r="N61" s="25" t="s">
        <v>38</v>
      </c>
      <c r="O61" s="26" t="s">
        <v>82</v>
      </c>
      <c r="P61" s="143"/>
    </row>
    <row r="62" spans="12:16" ht="13.5">
      <c r="L62" s="25" t="s">
        <v>40</v>
      </c>
      <c r="M62" s="26" t="s">
        <v>83</v>
      </c>
      <c r="N62" s="25" t="s">
        <v>75</v>
      </c>
      <c r="O62" s="26" t="s">
        <v>84</v>
      </c>
      <c r="P62" s="143"/>
    </row>
    <row r="63" spans="1:16" ht="13.5">
      <c r="A63" s="27" t="s">
        <v>45</v>
      </c>
      <c r="L63" s="25" t="s">
        <v>76</v>
      </c>
      <c r="M63" s="170" t="s">
        <v>89</v>
      </c>
      <c r="N63" s="171"/>
      <c r="O63" s="172"/>
      <c r="P63" s="144"/>
    </row>
    <row r="64" spans="12:16" ht="13.5">
      <c r="L64" s="25" t="s">
        <v>77</v>
      </c>
      <c r="M64" s="179" t="s">
        <v>85</v>
      </c>
      <c r="N64" s="180"/>
      <c r="O64" s="181"/>
      <c r="P64" s="6"/>
    </row>
    <row r="66" ht="13.5">
      <c r="A66" s="27" t="s">
        <v>47</v>
      </c>
    </row>
  </sheetData>
  <sheetProtection/>
  <mergeCells count="48">
    <mergeCell ref="M63:O63"/>
    <mergeCell ref="M64:O64"/>
    <mergeCell ref="E4:F4"/>
    <mergeCell ref="E5:F5"/>
    <mergeCell ref="E6:F6"/>
    <mergeCell ref="I4:J4"/>
    <mergeCell ref="I5:J5"/>
    <mergeCell ref="I6:J6"/>
    <mergeCell ref="E11:E13"/>
    <mergeCell ref="P11:P13"/>
    <mergeCell ref="C16:C18"/>
    <mergeCell ref="E16:E18"/>
    <mergeCell ref="P16:P18"/>
    <mergeCell ref="C19:C21"/>
    <mergeCell ref="E19:E21"/>
    <mergeCell ref="P19:P21"/>
    <mergeCell ref="C22:C24"/>
    <mergeCell ref="E22:E24"/>
    <mergeCell ref="P22:P24"/>
    <mergeCell ref="C25:C27"/>
    <mergeCell ref="E25:E27"/>
    <mergeCell ref="P25:P27"/>
    <mergeCell ref="C28:C30"/>
    <mergeCell ref="E28:E30"/>
    <mergeCell ref="P28:P30"/>
    <mergeCell ref="C31:C33"/>
    <mergeCell ref="E31:E33"/>
    <mergeCell ref="P31:P33"/>
    <mergeCell ref="C34:C36"/>
    <mergeCell ref="E34:E36"/>
    <mergeCell ref="P34:P36"/>
    <mergeCell ref="P46:P48"/>
    <mergeCell ref="C37:C39"/>
    <mergeCell ref="E37:E39"/>
    <mergeCell ref="P37:P39"/>
    <mergeCell ref="C40:C42"/>
    <mergeCell ref="E40:E42"/>
    <mergeCell ref="P40:P42"/>
    <mergeCell ref="C49:C51"/>
    <mergeCell ref="E49:E51"/>
    <mergeCell ref="P49:P51"/>
    <mergeCell ref="E53:E55"/>
    <mergeCell ref="P53:P55"/>
    <mergeCell ref="C43:C45"/>
    <mergeCell ref="E43:E45"/>
    <mergeCell ref="P43:P45"/>
    <mergeCell ref="C46:C48"/>
    <mergeCell ref="E46:E48"/>
  </mergeCells>
  <printOptions/>
  <pageMargins left="0.26" right="0.25" top="0.54" bottom="0.41" header="0.43" footer="0.24"/>
  <pageSetup fitToHeight="0" fitToWidth="1" horizontalDpi="300" verticalDpi="300" orientation="landscape" paperSize="9" scale="82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ecomo14</cp:lastModifiedBy>
  <cp:lastPrinted>2014-03-14T00:32:44Z</cp:lastPrinted>
  <dcterms:created xsi:type="dcterms:W3CDTF">1997-01-08T22:48:59Z</dcterms:created>
  <dcterms:modified xsi:type="dcterms:W3CDTF">2014-03-14T02:04:40Z</dcterms:modified>
  <cp:category/>
  <cp:version/>
  <cp:contentType/>
  <cp:contentStatus/>
</cp:coreProperties>
</file>